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4000" windowHeight="9510" firstSheet="1" activeTab="1"/>
  </bookViews>
  <sheets>
    <sheet name="Original plan no exemptions" sheetId="2" r:id="rId1"/>
    <sheet name="Original plan BP exemption" sheetId="3" r:id="rId2"/>
    <sheet name="Original Plan BA exemption" sheetId="4" r:id="rId3"/>
    <sheet name="Modified Plan no exemptions" sheetId="5" r:id="rId4"/>
    <sheet name="Modified Plan BP exemptions" sheetId="6" r:id="rId5"/>
    <sheet name="Modified Plan BA exemption" sheetId="1" r:id="rId6"/>
  </sheets>
  <calcPr calcId="14562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0" i="6" l="1"/>
  <c r="K16" i="6"/>
  <c r="I24" i="6"/>
  <c r="E7" i="6"/>
  <c r="K24" i="6"/>
  <c r="K26" i="6"/>
  <c r="K27" i="6"/>
  <c r="K53" i="6"/>
  <c r="E44" i="6"/>
  <c r="E52" i="6"/>
  <c r="E46" i="6"/>
  <c r="H52" i="6"/>
  <c r="K54" i="6"/>
  <c r="K55" i="6"/>
  <c r="E48" i="6"/>
  <c r="F32" i="6"/>
  <c r="F33" i="6"/>
  <c r="F35" i="6"/>
  <c r="F36" i="6"/>
  <c r="F37" i="6"/>
  <c r="F38" i="6"/>
  <c r="F39" i="6"/>
  <c r="F40" i="6"/>
  <c r="F41" i="6"/>
  <c r="F42" i="6"/>
  <c r="F43" i="6"/>
  <c r="F44" i="6"/>
  <c r="E28" i="6"/>
  <c r="K15" i="6"/>
  <c r="M15" i="6"/>
  <c r="M16" i="6"/>
  <c r="K19" i="6"/>
  <c r="M19" i="6"/>
  <c r="K20" i="6"/>
  <c r="M20" i="6"/>
  <c r="K21" i="6"/>
  <c r="M21" i="6"/>
  <c r="M26" i="6"/>
  <c r="E12" i="6"/>
  <c r="D11" i="6"/>
  <c r="D9" i="6"/>
  <c r="I5" i="6"/>
  <c r="I10" i="5"/>
  <c r="K16" i="5"/>
  <c r="I24" i="5"/>
  <c r="E7" i="5"/>
  <c r="K24" i="5"/>
  <c r="K26" i="5"/>
  <c r="K27" i="5"/>
  <c r="K53" i="5"/>
  <c r="E44" i="5"/>
  <c r="E52" i="5"/>
  <c r="E46" i="5"/>
  <c r="H52" i="5"/>
  <c r="K54" i="5"/>
  <c r="K55" i="5"/>
  <c r="E48" i="5"/>
  <c r="F32" i="5"/>
  <c r="F33" i="5"/>
  <c r="F35" i="5"/>
  <c r="F36" i="5"/>
  <c r="F37" i="5"/>
  <c r="F38" i="5"/>
  <c r="F39" i="5"/>
  <c r="F40" i="5"/>
  <c r="F41" i="5"/>
  <c r="F42" i="5"/>
  <c r="F43" i="5"/>
  <c r="F44" i="5"/>
  <c r="E28" i="5"/>
  <c r="K15" i="5"/>
  <c r="M15" i="5"/>
  <c r="M16" i="5"/>
  <c r="K19" i="5"/>
  <c r="M19" i="5"/>
  <c r="K20" i="5"/>
  <c r="M20" i="5"/>
  <c r="K21" i="5"/>
  <c r="M21" i="5"/>
  <c r="M26" i="5"/>
  <c r="E12" i="5"/>
  <c r="D11" i="5"/>
  <c r="D9" i="5"/>
  <c r="I5" i="5"/>
  <c r="I10" i="4"/>
  <c r="K16" i="4"/>
  <c r="I24" i="4"/>
  <c r="E7" i="4"/>
  <c r="K24" i="4"/>
  <c r="K26" i="4"/>
  <c r="K27" i="4"/>
  <c r="K53" i="4"/>
  <c r="E44" i="4"/>
  <c r="E52" i="4"/>
  <c r="E46" i="4"/>
  <c r="H52" i="4"/>
  <c r="K54" i="4"/>
  <c r="K55" i="4"/>
  <c r="E48" i="4"/>
  <c r="F32" i="4"/>
  <c r="F33" i="4"/>
  <c r="F35" i="4"/>
  <c r="F36" i="4"/>
  <c r="F37" i="4"/>
  <c r="F38" i="4"/>
  <c r="F39" i="4"/>
  <c r="F40" i="4"/>
  <c r="F41" i="4"/>
  <c r="F42" i="4"/>
  <c r="F43" i="4"/>
  <c r="F44" i="4"/>
  <c r="E28" i="4"/>
  <c r="K15" i="4"/>
  <c r="M15" i="4"/>
  <c r="M16" i="4"/>
  <c r="K19" i="4"/>
  <c r="M19" i="4"/>
  <c r="K20" i="4"/>
  <c r="M20" i="4"/>
  <c r="K21" i="4"/>
  <c r="M21" i="4"/>
  <c r="M26" i="4"/>
  <c r="E12" i="4"/>
  <c r="D11" i="4"/>
  <c r="D9" i="4"/>
  <c r="I5" i="4"/>
  <c r="I10" i="3"/>
  <c r="K16" i="3"/>
  <c r="I24" i="3"/>
  <c r="E7" i="3"/>
  <c r="K24" i="3"/>
  <c r="K26" i="3"/>
  <c r="K27" i="3"/>
  <c r="K53" i="3"/>
  <c r="E44" i="3"/>
  <c r="E52" i="3"/>
  <c r="E46" i="3"/>
  <c r="H52" i="3"/>
  <c r="K54" i="3"/>
  <c r="K55" i="3"/>
  <c r="E48" i="3"/>
  <c r="F32" i="3"/>
  <c r="F33" i="3"/>
  <c r="F35" i="3"/>
  <c r="F36" i="3"/>
  <c r="F37" i="3"/>
  <c r="F38" i="3"/>
  <c r="F39" i="3"/>
  <c r="F40" i="3"/>
  <c r="F41" i="3"/>
  <c r="F42" i="3"/>
  <c r="F43" i="3"/>
  <c r="F44" i="3"/>
  <c r="E28" i="3"/>
  <c r="K15" i="3"/>
  <c r="M15" i="3"/>
  <c r="M16" i="3"/>
  <c r="K19" i="3"/>
  <c r="M19" i="3"/>
  <c r="K20" i="3"/>
  <c r="M20" i="3"/>
  <c r="K21" i="3"/>
  <c r="M21" i="3"/>
  <c r="M26" i="3"/>
  <c r="E12" i="3"/>
  <c r="D11" i="3"/>
  <c r="D9" i="3"/>
  <c r="I5" i="3"/>
  <c r="I10" i="2"/>
  <c r="K16" i="2"/>
  <c r="I24" i="2"/>
  <c r="E7" i="2"/>
  <c r="K24" i="2"/>
  <c r="K26" i="2"/>
  <c r="K27" i="2"/>
  <c r="K53" i="2"/>
  <c r="E44" i="2"/>
  <c r="E52" i="2"/>
  <c r="E46" i="2"/>
  <c r="H52" i="2"/>
  <c r="K54" i="2"/>
  <c r="K55" i="2"/>
  <c r="E48" i="2"/>
  <c r="F32" i="2"/>
  <c r="F33" i="2"/>
  <c r="F35" i="2"/>
  <c r="F36" i="2"/>
  <c r="F37" i="2"/>
  <c r="F38" i="2"/>
  <c r="F39" i="2"/>
  <c r="F40" i="2"/>
  <c r="F41" i="2"/>
  <c r="F42" i="2"/>
  <c r="F43" i="2"/>
  <c r="F44" i="2"/>
  <c r="E28" i="2"/>
  <c r="K15" i="2"/>
  <c r="M15" i="2"/>
  <c r="M16" i="2"/>
  <c r="K19" i="2"/>
  <c r="M19" i="2"/>
  <c r="K20" i="2"/>
  <c r="M20" i="2"/>
  <c r="K21" i="2"/>
  <c r="M21" i="2"/>
  <c r="M26" i="2"/>
  <c r="E12" i="2"/>
  <c r="D11" i="2"/>
  <c r="D9" i="2"/>
  <c r="I5" i="2"/>
  <c r="I10" i="1"/>
  <c r="E7" i="1"/>
  <c r="K15" i="1"/>
  <c r="M15" i="1"/>
  <c r="M16" i="1"/>
  <c r="K19" i="1"/>
  <c r="M19" i="1"/>
  <c r="K20" i="1"/>
  <c r="M20" i="1"/>
  <c r="K21" i="1"/>
  <c r="M21" i="1"/>
  <c r="M26" i="1"/>
  <c r="E46" i="1"/>
  <c r="E44" i="1"/>
  <c r="E52" i="1"/>
  <c r="H52" i="1"/>
  <c r="F32" i="1"/>
  <c r="F33" i="1"/>
  <c r="F35" i="1"/>
  <c r="F36" i="1"/>
  <c r="F37" i="1"/>
  <c r="F38" i="1"/>
  <c r="F39" i="1"/>
  <c r="F40" i="1"/>
  <c r="F42" i="1"/>
  <c r="F41" i="1"/>
  <c r="F43" i="1"/>
  <c r="F44" i="1"/>
  <c r="E28" i="1"/>
  <c r="I5" i="1"/>
  <c r="E48" i="1"/>
  <c r="K16" i="1"/>
  <c r="I24" i="1"/>
  <c r="D11" i="1"/>
  <c r="E12" i="1"/>
  <c r="D9" i="1"/>
  <c r="K24" i="1"/>
  <c r="K26" i="1"/>
  <c r="K27" i="1"/>
  <c r="K53" i="1"/>
  <c r="K54" i="1"/>
  <c r="K55" i="1"/>
</calcChain>
</file>

<file path=xl/sharedStrings.xml><?xml version="1.0" encoding="utf-8"?>
<sst xmlns="http://schemas.openxmlformats.org/spreadsheetml/2006/main" count="678" uniqueCount="86">
  <si>
    <t>Canopy Cover Goal</t>
  </si>
  <si>
    <t>sf</t>
  </si>
  <si>
    <t>%</t>
  </si>
  <si>
    <t>trees</t>
  </si>
  <si>
    <t>Cumulative Canopy</t>
  </si>
  <si>
    <t>in</t>
  </si>
  <si>
    <t>DUE</t>
  </si>
  <si>
    <t>Tree Preservation Plan</t>
  </si>
  <si>
    <t>Post-Construction Total</t>
  </si>
  <si>
    <t>% of goal</t>
  </si>
  <si>
    <t>Large Legacy Tree (1200 sf)</t>
  </si>
  <si>
    <t>Landscape Tree (300 sf)</t>
  </si>
  <si>
    <t>Medium Legacy Tree (750 sf)</t>
  </si>
  <si>
    <t>Survey total / Protected trees</t>
  </si>
  <si>
    <t>Old-Field Reduction*</t>
  </si>
  <si>
    <t>TOTAL REDUCTION BY GREEN SITE</t>
  </si>
  <si>
    <t>Post Construction- Stand Quality Pts</t>
  </si>
  <si>
    <t>Minimum number of points required:</t>
  </si>
  <si>
    <t>Forest Stand Delineation</t>
  </si>
  <si>
    <t>Site Analysis</t>
  </si>
  <si>
    <t>Conceptual Plan</t>
  </si>
  <si>
    <t>Soil quality assessment/vegetation</t>
  </si>
  <si>
    <t>Central oversight of sustainable planning</t>
  </si>
  <si>
    <t>Soil restoration</t>
  </si>
  <si>
    <t>Restriction for Primary Natural Areas</t>
  </si>
  <si>
    <t>Utility easement planning</t>
  </si>
  <si>
    <t>Maintenance plan - 5 year +</t>
  </si>
  <si>
    <t>Water conservation</t>
  </si>
  <si>
    <t>Sustainable Landscape Plan</t>
  </si>
  <si>
    <t>5-10</t>
  </si>
  <si>
    <t>3 acres or less points required:</t>
  </si>
  <si>
    <t>10-15</t>
  </si>
  <si>
    <t>Type decimal</t>
  </si>
  <si>
    <t>Mixed Use -35%</t>
  </si>
  <si>
    <t>Industrial - 25%</t>
  </si>
  <si>
    <t>Parkways - 45%</t>
  </si>
  <si>
    <t>Residential - 40% (.40)</t>
  </si>
  <si>
    <t>Preserved Canopy (PNA)</t>
  </si>
  <si>
    <t>Deduction (inches)</t>
  </si>
  <si>
    <t>Preserved Canopy (DIA &amp; SNA)</t>
  </si>
  <si>
    <t>Min/Max</t>
  </si>
  <si>
    <t>10-20</t>
  </si>
  <si>
    <t>10-30</t>
  </si>
  <si>
    <t>7. Maintain Natural Forest Edge</t>
  </si>
  <si>
    <t>NOTES:</t>
  </si>
  <si>
    <t xml:space="preserve">Tree Canopy Cover Goal </t>
  </si>
  <si>
    <t>Tree Canopy Cover Goal (square feet)</t>
  </si>
  <si>
    <t>Commercial/Frwys - 30%</t>
  </si>
  <si>
    <r>
      <t xml:space="preserve">Lot Size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acs</t>
    </r>
    <r>
      <rPr>
        <sz val="11"/>
        <color theme="1"/>
        <rFont val="Calibri"/>
        <family val="2"/>
        <scheme val="minor"/>
      </rPr>
      <t>)</t>
    </r>
  </si>
  <si>
    <r>
      <t xml:space="preserve">Canopy Coverage for building site </t>
    </r>
    <r>
      <rPr>
        <b/>
        <i/>
        <u/>
        <sz val="11"/>
        <color theme="1"/>
        <rFont val="Calibri"/>
        <family val="2"/>
        <scheme val="minor"/>
      </rPr>
      <t>(acs)</t>
    </r>
  </si>
  <si>
    <t>Site Development</t>
  </si>
  <si>
    <t>Landscaping / Legacy Tree Credit</t>
  </si>
  <si>
    <t>6. Develop on Brownfield and Previously Developed Sites</t>
  </si>
  <si>
    <t xml:space="preserve">1. Engineered solutions in urban streetscape </t>
  </si>
  <si>
    <t>2. Enhanced buffer zone increasing landscaping area.</t>
  </si>
  <si>
    <t>3. Conservation: Tree Preservation/Habitat Restoration</t>
  </si>
  <si>
    <t>4. Low Impact Development</t>
  </si>
  <si>
    <t>5. Parking Lots</t>
  </si>
  <si>
    <t>6-20</t>
  </si>
  <si>
    <t>9. Redevelopment landscape retention</t>
  </si>
  <si>
    <t>8. Deed restriction / Conservation easement for protected areas</t>
  </si>
  <si>
    <t>Minimum Points Required for building sites over 3 acres.</t>
  </si>
  <si>
    <t>GSI Sustainable Landscape Points</t>
  </si>
  <si>
    <t>GSI Options</t>
  </si>
  <si>
    <t>SDI Minimum Requirements:</t>
  </si>
  <si>
    <r>
      <t>If property is 3 acres or less, property must attain the greater of the</t>
    </r>
    <r>
      <rPr>
        <b/>
        <u/>
        <sz val="11"/>
        <color theme="1"/>
        <rFont val="Calibri"/>
        <family val="2"/>
        <scheme val="minor"/>
      </rPr>
      <t xml:space="preserve"> tree canopy cover goal</t>
    </r>
    <r>
      <rPr>
        <b/>
        <sz val="11"/>
        <color theme="1"/>
        <rFont val="Calibri"/>
        <family val="2"/>
        <scheme val="minor"/>
      </rPr>
      <t>, or</t>
    </r>
  </si>
  <si>
    <r>
      <t xml:space="preserve">Must attain the greater of a minimum of </t>
    </r>
    <r>
      <rPr>
        <b/>
        <u/>
        <sz val="11"/>
        <color theme="1"/>
        <rFont val="Calibri"/>
        <family val="2"/>
        <scheme val="minor"/>
      </rPr>
      <t>50 points</t>
    </r>
    <r>
      <rPr>
        <b/>
        <sz val="11"/>
        <color theme="1"/>
        <rFont val="Calibri"/>
        <family val="2"/>
        <scheme val="minor"/>
      </rPr>
      <t>, or point equivalent of initial tree canopy percentage.</t>
    </r>
  </si>
  <si>
    <t>REDUCTION BY TREE CANOPY COVER</t>
  </si>
  <si>
    <t>Pre-Development Assessment</t>
  </si>
  <si>
    <t>of canopy cover of total building site prior to construction.</t>
  </si>
  <si>
    <t>Transplanted trees*</t>
  </si>
  <si>
    <t>* Tree mitigation deductions.</t>
  </si>
  <si>
    <t>Base Mitigation Requirement</t>
  </si>
  <si>
    <t>Preserved Tree Canopy Credit</t>
  </si>
  <si>
    <t>Green Site Points</t>
  </si>
  <si>
    <t>1-5</t>
  </si>
  <si>
    <t>72-140</t>
  </si>
  <si>
    <t>- REDUCTION BY GREEN SITE INDEX =</t>
  </si>
  <si>
    <t>DEDUCTION: Adjustment Area</t>
  </si>
  <si>
    <t>Protected Trees after adjustment</t>
  </si>
  <si>
    <t>Protected Trees Removed</t>
  </si>
  <si>
    <t>All classified trees subject to mitigation.</t>
  </si>
  <si>
    <t>All protected trees on survey.</t>
  </si>
  <si>
    <t>the higher point equivalent of initial tree canopy percentage.</t>
  </si>
  <si>
    <t>ORIGINAL PLAN</t>
  </si>
  <si>
    <t>MODIFIED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</si>
</sst>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0" tint="-5.0965910824915313E-2"/>
        </stop>
        <stop position="1">
          <color theme="0" tint="-0.1490218817712943"/>
        </stop>
      </gradientFill>
    </fill>
    <fill>
      <patternFill patternType="solid">
        <fgColor theme="0" tint="-0.14996795556505021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0" xfId="0" applyFont="1"/>
    <xf numFmtId="164" fontId="3" fillId="0" borderId="0" xfId="0" applyNumberFormat="1" applyFont="1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/>
    </xf>
    <xf numFmtId="0" fontId="4" fillId="2" borderId="0" xfId="0" applyFont="1" applyFill="1"/>
    <xf numFmtId="1" fontId="1" fillId="2" borderId="1" xfId="0" applyNumberFormat="1" applyFont="1" applyFill="1" applyBorder="1" applyAlignment="1">
      <alignment horizontal="center"/>
    </xf>
    <xf numFmtId="0" fontId="3" fillId="0" borderId="0" xfId="0" applyFont="1"/>
    <xf numFmtId="1" fontId="0" fillId="0" borderId="0" xfId="0" applyNumberFormat="1"/>
    <xf numFmtId="0" fontId="1" fillId="2" borderId="0" xfId="0" applyFont="1" applyFill="1"/>
    <xf numFmtId="0" fontId="0" fillId="0" borderId="2" xfId="0" applyBorder="1"/>
    <xf numFmtId="0" fontId="5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4" fillId="0" borderId="0" xfId="0" applyFont="1" applyBorder="1"/>
    <xf numFmtId="0" fontId="4" fillId="0" borderId="0" xfId="0" applyFont="1" applyFill="1"/>
    <xf numFmtId="0" fontId="0" fillId="0" borderId="0" xfId="0" applyFill="1"/>
    <xf numFmtId="0" fontId="0" fillId="0" borderId="0" xfId="0" applyFill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/>
    </xf>
    <xf numFmtId="0" fontId="1" fillId="5" borderId="0" xfId="0" applyFont="1" applyFill="1"/>
    <xf numFmtId="0" fontId="0" fillId="5" borderId="0" xfId="0" applyFill="1"/>
    <xf numFmtId="1" fontId="5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5" fillId="0" borderId="0" xfId="0" quotePrefix="1" applyNumberFormat="1" applyFont="1" applyAlignment="1">
      <alignment horizontal="center"/>
    </xf>
    <xf numFmtId="1" fontId="5" fillId="0" borderId="0" xfId="0" quotePrefix="1" applyNumberFormat="1" applyFont="1" applyFill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5" fontId="1" fillId="6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0" borderId="0" xfId="0" applyFont="1" applyFill="1"/>
    <xf numFmtId="1" fontId="3" fillId="0" borderId="0" xfId="0" applyNumberFormat="1" applyFont="1"/>
    <xf numFmtId="9" fontId="1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1" fontId="1" fillId="3" borderId="1" xfId="0" applyNumberFormat="1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center"/>
    </xf>
    <xf numFmtId="1" fontId="5" fillId="0" borderId="4" xfId="0" quotePrefix="1" applyNumberFormat="1" applyFont="1" applyBorder="1" applyAlignment="1">
      <alignment horizontal="right"/>
    </xf>
    <xf numFmtId="1" fontId="1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64" fontId="3" fillId="0" borderId="0" xfId="0" applyNumberFormat="1" applyFont="1" applyAlignment="1">
      <alignment horizontal="right"/>
    </xf>
    <xf numFmtId="1" fontId="1" fillId="3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6" xfId="0" applyFill="1" applyBorder="1" applyAlignment="1" applyProtection="1">
      <alignment horizontal="center"/>
      <protection locked="0"/>
    </xf>
    <xf numFmtId="0" fontId="1" fillId="0" borderId="6" xfId="0" applyFont="1" applyFill="1" applyBorder="1" applyAlignment="1">
      <alignment horizontal="center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2" xfId="0" applyFill="1" applyBorder="1" applyAlignment="1">
      <alignment horizontal="center"/>
    </xf>
    <xf numFmtId="20" fontId="0" fillId="0" borderId="0" xfId="0" applyNumberFormat="1"/>
    <xf numFmtId="1" fontId="1" fillId="2" borderId="7" xfId="0" applyNumberFormat="1" applyFont="1" applyFill="1" applyBorder="1" applyAlignment="1">
      <alignment horizontal="center"/>
    </xf>
    <xf numFmtId="0" fontId="0" fillId="0" borderId="5" xfId="0" applyBorder="1"/>
    <xf numFmtId="0" fontId="4" fillId="2" borderId="0" xfId="0" applyFont="1" applyFill="1" applyAlignment="1">
      <alignment horizontal="right"/>
    </xf>
    <xf numFmtId="1" fontId="1" fillId="7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Font="1"/>
    <xf numFmtId="0" fontId="3" fillId="0" borderId="0" xfId="0" applyFont="1" applyAlignment="1">
      <alignment horizontal="left"/>
    </xf>
    <xf numFmtId="0" fontId="6" fillId="5" borderId="0" xfId="0" applyFont="1" applyFill="1"/>
    <xf numFmtId="0" fontId="10" fillId="2" borderId="0" xfId="0" applyFont="1" applyFill="1"/>
    <xf numFmtId="0" fontId="10" fillId="2" borderId="5" xfId="0" applyFont="1" applyFill="1" applyBorder="1"/>
    <xf numFmtId="164" fontId="1" fillId="0" borderId="0" xfId="0" applyNumberFormat="1" applyFont="1" applyAlignment="1" applyProtection="1">
      <alignment horizontal="left"/>
      <protection hidden="1"/>
    </xf>
    <xf numFmtId="0" fontId="1" fillId="0" borderId="0" xfId="0" quotePrefix="1" applyFont="1"/>
    <xf numFmtId="0" fontId="2" fillId="2" borderId="0" xfId="0" applyFont="1" applyFill="1"/>
    <xf numFmtId="1" fontId="0" fillId="0" borderId="0" xfId="0" applyNumberFormat="1" applyAlignment="1">
      <alignment horizontal="center"/>
    </xf>
    <xf numFmtId="0" fontId="11" fillId="0" borderId="0" xfId="0" applyFont="1" applyAlignment="1">
      <alignment horizontal="right"/>
    </xf>
    <xf numFmtId="0" fontId="0" fillId="0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view="pageLayout" zoomScale="75" zoomScaleNormal="100" zoomScalePageLayoutView="75" workbookViewId="0">
      <selection activeCell="K8" sqref="K8"/>
    </sheetView>
  </sheetViews>
  <sheetFormatPr defaultColWidth="8.54296875" defaultRowHeight="14.5" x14ac:dyDescent="0.35"/>
  <cols>
    <col min="1" max="1" width="4.54296875" customWidth="1"/>
    <col min="2" max="2" width="1.54296875" hidden="1" customWidth="1"/>
    <col min="3" max="3" width="33.453125" customWidth="1"/>
    <col min="4" max="4" width="8.1796875" customWidth="1"/>
    <col min="6" max="6" width="4.453125" customWidth="1"/>
    <col min="7" max="7" width="0.54296875" customWidth="1"/>
    <col min="8" max="8" width="27.54296875" customWidth="1"/>
    <col min="10" max="10" width="5.54296875" customWidth="1"/>
    <col min="11" max="11" width="10.453125" customWidth="1"/>
    <col min="12" max="12" width="5.1796875" customWidth="1"/>
  </cols>
  <sheetData>
    <row r="1" spans="3:15" ht="8.25" customHeight="1" x14ac:dyDescent="0.25"/>
    <row r="2" spans="3:15" ht="20.149999999999999" customHeight="1" thickBot="1" x14ac:dyDescent="0.35">
      <c r="C2" s="74" t="s">
        <v>68</v>
      </c>
      <c r="E2" s="83" t="s">
        <v>32</v>
      </c>
      <c r="H2" s="26" t="s">
        <v>84</v>
      </c>
    </row>
    <row r="3" spans="3:15" ht="16.399999999999999" customHeight="1" thickBot="1" x14ac:dyDescent="0.3">
      <c r="C3" s="1"/>
      <c r="H3" s="20" t="s">
        <v>13</v>
      </c>
      <c r="I3" s="82">
        <v>1449</v>
      </c>
      <c r="J3" t="s">
        <v>5</v>
      </c>
      <c r="K3" t="s">
        <v>82</v>
      </c>
    </row>
    <row r="4" spans="3:15" ht="17.899999999999999" customHeight="1" thickBot="1" x14ac:dyDescent="0.3">
      <c r="C4" s="1"/>
      <c r="H4" s="80" t="s">
        <v>78</v>
      </c>
      <c r="I4" s="82">
        <v>0</v>
      </c>
      <c r="J4" t="s">
        <v>5</v>
      </c>
    </row>
    <row r="5" spans="3:15" ht="17.899999999999999" customHeight="1" thickBot="1" x14ac:dyDescent="0.3">
      <c r="C5" s="1"/>
      <c r="H5" s="1" t="s">
        <v>79</v>
      </c>
      <c r="I5" s="81">
        <f>I3-I4</f>
        <v>1449</v>
      </c>
      <c r="J5" t="s">
        <v>5</v>
      </c>
    </row>
    <row r="6" spans="3:15" ht="15.75" thickBot="1" x14ac:dyDescent="0.3">
      <c r="C6" s="61" t="s">
        <v>45</v>
      </c>
      <c r="E6" s="48">
        <v>0.3</v>
      </c>
      <c r="F6" t="s">
        <v>2</v>
      </c>
      <c r="H6" s="3" t="s">
        <v>80</v>
      </c>
      <c r="I6" s="50">
        <v>1027</v>
      </c>
      <c r="J6" t="s">
        <v>5</v>
      </c>
      <c r="K6" t="s">
        <v>81</v>
      </c>
    </row>
    <row r="7" spans="3:15" ht="15.75" thickBot="1" x14ac:dyDescent="0.3">
      <c r="C7" s="15" t="s">
        <v>46</v>
      </c>
      <c r="E7" s="12">
        <f>E9*E6</f>
        <v>143748</v>
      </c>
      <c r="F7" t="s">
        <v>1</v>
      </c>
      <c r="H7" t="s">
        <v>14</v>
      </c>
      <c r="I7" s="51">
        <v>0</v>
      </c>
      <c r="J7" t="s">
        <v>5</v>
      </c>
    </row>
    <row r="8" spans="3:15" ht="15.75" thickBot="1" x14ac:dyDescent="0.3">
      <c r="C8" s="15"/>
      <c r="E8" s="63"/>
      <c r="H8" t="s">
        <v>70</v>
      </c>
      <c r="I8" s="51">
        <v>0</v>
      </c>
      <c r="J8" t="s">
        <v>5</v>
      </c>
    </row>
    <row r="9" spans="3:15" ht="15.75" thickBot="1" x14ac:dyDescent="0.3">
      <c r="C9" s="3" t="s">
        <v>48</v>
      </c>
      <c r="D9" s="4">
        <f>E9/43560</f>
        <v>11</v>
      </c>
      <c r="E9" s="49">
        <v>479160</v>
      </c>
      <c r="F9" t="s">
        <v>1</v>
      </c>
      <c r="I9" s="62"/>
    </row>
    <row r="10" spans="3:15" ht="15.75" thickBot="1" x14ac:dyDescent="0.3">
      <c r="H10" s="20" t="s">
        <v>72</v>
      </c>
      <c r="I10" s="14">
        <f>I6-I7-I9</f>
        <v>1027</v>
      </c>
      <c r="J10" t="s">
        <v>5</v>
      </c>
    </row>
    <row r="11" spans="3:15" ht="15.75" thickBot="1" x14ac:dyDescent="0.3">
      <c r="C11" s="20" t="s">
        <v>49</v>
      </c>
      <c r="D11" s="59">
        <f>E11/43560</f>
        <v>2.0661157024793386</v>
      </c>
      <c r="E11" s="60">
        <v>90000</v>
      </c>
      <c r="F11" t="s">
        <v>1</v>
      </c>
      <c r="H11" s="20"/>
      <c r="I11" s="57"/>
      <c r="O11" s="79"/>
    </row>
    <row r="12" spans="3:15" ht="15" customHeight="1" thickBot="1" x14ac:dyDescent="0.3">
      <c r="C12" s="18"/>
      <c r="D12" s="18"/>
      <c r="E12" s="44">
        <f>E11/E9</f>
        <v>0.18782870022539444</v>
      </c>
      <c r="F12" s="18" t="s">
        <v>2</v>
      </c>
      <c r="G12" s="18" t="s">
        <v>69</v>
      </c>
      <c r="H12" s="18"/>
      <c r="I12" s="24"/>
      <c r="J12" s="24"/>
      <c r="K12" s="24"/>
      <c r="L12" s="18"/>
    </row>
    <row r="13" spans="3:15" ht="18.75" x14ac:dyDescent="0.3">
      <c r="C13" s="74" t="s">
        <v>50</v>
      </c>
      <c r="M13" s="68"/>
      <c r="N13" s="68"/>
    </row>
    <row r="14" spans="3:15" ht="15.75" thickBot="1" x14ac:dyDescent="0.3">
      <c r="H14" s="13" t="s">
        <v>73</v>
      </c>
      <c r="M14" s="13" t="s">
        <v>38</v>
      </c>
      <c r="N14" s="78"/>
    </row>
    <row r="15" spans="3:15" ht="15.75" thickBot="1" x14ac:dyDescent="0.3">
      <c r="C15" s="32" t="s">
        <v>44</v>
      </c>
      <c r="E15" s="66"/>
      <c r="F15" s="66"/>
      <c r="H15" t="s">
        <v>39</v>
      </c>
      <c r="I15" s="51">
        <v>28000</v>
      </c>
      <c r="J15" s="11" t="s">
        <v>1</v>
      </c>
      <c r="K15" s="25">
        <f>I15/E7</f>
        <v>0.19478531875226091</v>
      </c>
      <c r="L15" t="s">
        <v>2</v>
      </c>
      <c r="M15" s="47">
        <f>I10*K15</f>
        <v>200.04452235857195</v>
      </c>
    </row>
    <row r="16" spans="3:15" ht="15.75" thickBot="1" x14ac:dyDescent="0.3">
      <c r="C16" s="1" t="s">
        <v>64</v>
      </c>
      <c r="H16" t="s">
        <v>37</v>
      </c>
      <c r="I16" s="51">
        <v>0</v>
      </c>
      <c r="J16" s="11">
        <v>0.25</v>
      </c>
      <c r="K16" s="23">
        <f>I16*J16</f>
        <v>0</v>
      </c>
      <c r="L16" t="s">
        <v>1</v>
      </c>
      <c r="M16" s="47">
        <f>(K15/E7)*I10</f>
        <v>1.3916334304377935E-3</v>
      </c>
    </row>
    <row r="17" spans="3:15" ht="15" customHeight="1" x14ac:dyDescent="0.25">
      <c r="C17" s="15" t="s">
        <v>21</v>
      </c>
      <c r="E17" s="8"/>
      <c r="H17" s="20"/>
      <c r="I17" s="9"/>
      <c r="J17" s="9"/>
      <c r="K17" s="9"/>
    </row>
    <row r="18" spans="3:15" ht="18.75" customHeight="1" thickBot="1" x14ac:dyDescent="0.3">
      <c r="C18" s="15" t="s">
        <v>18</v>
      </c>
      <c r="D18" s="3"/>
      <c r="E18" s="2"/>
      <c r="H18" s="13" t="s">
        <v>51</v>
      </c>
      <c r="I18" s="9"/>
      <c r="J18" s="42"/>
      <c r="K18" s="34" t="s">
        <v>9</v>
      </c>
    </row>
    <row r="19" spans="3:15" ht="15.75" thickBot="1" x14ac:dyDescent="0.3">
      <c r="C19" s="15" t="s">
        <v>19</v>
      </c>
      <c r="H19" t="s">
        <v>11</v>
      </c>
      <c r="I19" s="51">
        <v>78</v>
      </c>
      <c r="J19" s="11" t="s">
        <v>3</v>
      </c>
      <c r="K19" s="25">
        <f>I19*300/E7</f>
        <v>0.16278487352867518</v>
      </c>
      <c r="L19" t="s">
        <v>2</v>
      </c>
      <c r="M19" s="47">
        <f>I6*K19</f>
        <v>167.18006511394941</v>
      </c>
    </row>
    <row r="20" spans="3:15" ht="15.75" thickBot="1" x14ac:dyDescent="0.3">
      <c r="C20" s="72" t="s">
        <v>20</v>
      </c>
      <c r="H20" s="3" t="s">
        <v>10</v>
      </c>
      <c r="I20" s="51">
        <v>28</v>
      </c>
      <c r="J20" s="11" t="s">
        <v>3</v>
      </c>
      <c r="K20" s="25">
        <f>I20*1200/E7</f>
        <v>0.23374238250271309</v>
      </c>
      <c r="L20" t="s">
        <v>2</v>
      </c>
      <c r="M20" s="47">
        <f>I10*K20</f>
        <v>240.05342683028636</v>
      </c>
    </row>
    <row r="21" spans="3:15" ht="15.75" thickBot="1" x14ac:dyDescent="0.3">
      <c r="C21" s="15" t="s">
        <v>22</v>
      </c>
      <c r="H21" s="3" t="s">
        <v>12</v>
      </c>
      <c r="I21" s="51">
        <v>0</v>
      </c>
      <c r="J21" s="11" t="s">
        <v>3</v>
      </c>
      <c r="K21" s="25">
        <f>I21*750/E7</f>
        <v>0</v>
      </c>
      <c r="L21" t="s">
        <v>2</v>
      </c>
      <c r="M21" s="47">
        <f>I10*K21</f>
        <v>0</v>
      </c>
    </row>
    <row r="22" spans="3:15" ht="14.25" customHeight="1" x14ac:dyDescent="0.25">
      <c r="C22" s="15" t="s">
        <v>23</v>
      </c>
      <c r="I22" s="9"/>
      <c r="J22" s="11"/>
      <c r="K22" s="9"/>
      <c r="M22" s="47"/>
    </row>
    <row r="23" spans="3:15" ht="14.25" customHeight="1" thickBot="1" x14ac:dyDescent="0.3">
      <c r="C23" s="15" t="s">
        <v>24</v>
      </c>
      <c r="I23" s="64"/>
      <c r="J23" s="58"/>
      <c r="K23" s="65"/>
      <c r="M23" s="47"/>
    </row>
    <row r="24" spans="3:15" ht="15.75" thickBot="1" x14ac:dyDescent="0.3">
      <c r="C24" s="15" t="s">
        <v>25</v>
      </c>
      <c r="H24" s="13" t="s">
        <v>4</v>
      </c>
      <c r="I24" s="12">
        <f>I15+(I19*300)+(I20*1200)+(I21*750)+K16</f>
        <v>85000</v>
      </c>
      <c r="J24" s="11" t="s">
        <v>1</v>
      </c>
      <c r="K24" s="30">
        <f>I24/E7</f>
        <v>0.59131257478364918</v>
      </c>
      <c r="L24" t="s">
        <v>2</v>
      </c>
      <c r="M24" s="47" t="s">
        <v>9</v>
      </c>
    </row>
    <row r="25" spans="3:15" ht="15" customHeight="1" thickBot="1" x14ac:dyDescent="0.3">
      <c r="C25" s="15" t="s">
        <v>26</v>
      </c>
      <c r="I25" s="10"/>
      <c r="J25" s="9"/>
      <c r="K25" s="10"/>
      <c r="M25" s="47"/>
    </row>
    <row r="26" spans="3:15" ht="15.75" thickBot="1" x14ac:dyDescent="0.3">
      <c r="C26" s="15" t="s">
        <v>27</v>
      </c>
      <c r="H26" s="3" t="s">
        <v>67</v>
      </c>
      <c r="I26" s="10"/>
      <c r="J26" s="29"/>
      <c r="K26" s="14">
        <f>I10*K24</f>
        <v>607.27801430280772</v>
      </c>
      <c r="L26" t="s">
        <v>5</v>
      </c>
      <c r="M26" s="47">
        <f>SUM(M15:M25)</f>
        <v>607.27940593623816</v>
      </c>
    </row>
    <row r="27" spans="3:15" ht="15.75" thickBot="1" x14ac:dyDescent="0.3">
      <c r="H27" s="3" t="s">
        <v>6</v>
      </c>
      <c r="I27" s="10"/>
      <c r="J27" s="9"/>
      <c r="K27" s="67">
        <f>I10-K26</f>
        <v>419.72198569719228</v>
      </c>
      <c r="L27" t="s">
        <v>5</v>
      </c>
      <c r="M27" s="16"/>
      <c r="O27" s="2"/>
    </row>
    <row r="28" spans="3:15" ht="19.5" thickBot="1" x14ac:dyDescent="0.35">
      <c r="C28" s="75" t="s">
        <v>74</v>
      </c>
      <c r="D28" s="68"/>
      <c r="E28" s="70">
        <f>IF((E11/E9*100)&lt;E6*100,50,((E11/E9*100)))</f>
        <v>50</v>
      </c>
      <c r="F28" s="68" t="s">
        <v>61</v>
      </c>
      <c r="G28" s="68"/>
      <c r="H28" s="68"/>
      <c r="I28" s="22"/>
      <c r="J28" s="22"/>
      <c r="K28" s="22"/>
      <c r="L28" s="68"/>
      <c r="M28" s="68"/>
      <c r="N28" s="68"/>
      <c r="O28" s="2"/>
    </row>
    <row r="29" spans="3:15" ht="7.5" customHeight="1" x14ac:dyDescent="0.25"/>
    <row r="30" spans="3:15" ht="15" customHeight="1" x14ac:dyDescent="0.25">
      <c r="C30" s="69" t="s">
        <v>62</v>
      </c>
      <c r="E30" s="9"/>
    </row>
    <row r="31" spans="3:15" ht="15.75" thickBot="1" x14ac:dyDescent="0.3">
      <c r="D31" s="21" t="s">
        <v>40</v>
      </c>
      <c r="E31" s="9"/>
      <c r="H31" s="27" t="s">
        <v>63</v>
      </c>
    </row>
    <row r="32" spans="3:15" ht="15.75" thickBot="1" x14ac:dyDescent="0.3">
      <c r="D32" s="41">
        <v>5</v>
      </c>
      <c r="E32" s="51">
        <v>5</v>
      </c>
      <c r="F32">
        <f>E32*H52</f>
        <v>4</v>
      </c>
      <c r="H32" s="17" t="s">
        <v>28</v>
      </c>
    </row>
    <row r="33" spans="3:15" ht="15.75" thickBot="1" x14ac:dyDescent="0.3">
      <c r="D33" s="41">
        <v>5</v>
      </c>
      <c r="E33" s="51">
        <v>5</v>
      </c>
      <c r="F33">
        <f>E33*H52</f>
        <v>4</v>
      </c>
      <c r="H33" s="17" t="s">
        <v>7</v>
      </c>
    </row>
    <row r="34" spans="3:15" ht="15" customHeight="1" thickBot="1" x14ac:dyDescent="0.3">
      <c r="E34" s="52"/>
    </row>
    <row r="35" spans="3:15" ht="15" customHeight="1" thickBot="1" x14ac:dyDescent="0.3">
      <c r="D35" s="40" t="s">
        <v>29</v>
      </c>
      <c r="E35" s="51"/>
      <c r="F35">
        <f>E35*H52</f>
        <v>0</v>
      </c>
      <c r="H35" s="73" t="s">
        <v>53</v>
      </c>
      <c r="I35" s="36"/>
      <c r="J35" s="36"/>
      <c r="K35" s="36"/>
      <c r="L35" s="36"/>
      <c r="M35" s="35"/>
      <c r="N35" s="36"/>
    </row>
    <row r="36" spans="3:15" ht="15" customHeight="1" thickBot="1" x14ac:dyDescent="0.3">
      <c r="D36" s="40" t="s">
        <v>31</v>
      </c>
      <c r="E36" s="53">
        <v>10</v>
      </c>
      <c r="F36">
        <f>E36*H52</f>
        <v>8</v>
      </c>
      <c r="H36" s="73" t="s">
        <v>54</v>
      </c>
      <c r="I36" s="36"/>
      <c r="J36" s="36"/>
      <c r="K36" s="36"/>
      <c r="L36" s="36"/>
      <c r="M36" s="35"/>
      <c r="N36" s="36"/>
    </row>
    <row r="37" spans="3:15" ht="16.5" customHeight="1" thickBot="1" x14ac:dyDescent="0.3">
      <c r="D37" s="40" t="s">
        <v>41</v>
      </c>
      <c r="E37" s="53"/>
      <c r="F37">
        <f>E37*H52</f>
        <v>0</v>
      </c>
      <c r="H37" s="73" t="s">
        <v>55</v>
      </c>
      <c r="I37" s="36"/>
      <c r="J37" s="36"/>
      <c r="K37" s="36"/>
      <c r="L37" s="36"/>
      <c r="M37" s="35"/>
      <c r="N37" s="36"/>
    </row>
    <row r="38" spans="3:15" ht="15" customHeight="1" thickBot="1" x14ac:dyDescent="0.4">
      <c r="D38" s="40" t="s">
        <v>58</v>
      </c>
      <c r="E38" s="53"/>
      <c r="F38">
        <f>E38*H52</f>
        <v>0</v>
      </c>
      <c r="H38" s="73" t="s">
        <v>56</v>
      </c>
      <c r="I38" s="36"/>
      <c r="J38" s="36"/>
      <c r="K38" s="36"/>
      <c r="L38" s="36"/>
      <c r="M38" s="35"/>
      <c r="N38" s="36"/>
    </row>
    <row r="39" spans="3:15" ht="15" customHeight="1" thickBot="1" x14ac:dyDescent="0.4">
      <c r="D39" s="40" t="s">
        <v>42</v>
      </c>
      <c r="E39" s="53">
        <v>10</v>
      </c>
      <c r="F39">
        <f>E39*H52</f>
        <v>8</v>
      </c>
      <c r="H39" s="73" t="s">
        <v>57</v>
      </c>
      <c r="I39" s="36"/>
      <c r="J39" s="36"/>
      <c r="K39" s="36"/>
      <c r="L39" s="36"/>
      <c r="M39" s="35"/>
      <c r="N39" s="36"/>
    </row>
    <row r="40" spans="3:15" ht="15" customHeight="1" thickBot="1" x14ac:dyDescent="0.4">
      <c r="D40" s="40" t="s">
        <v>31</v>
      </c>
      <c r="E40" s="53">
        <v>10</v>
      </c>
      <c r="F40">
        <f>E40*H52</f>
        <v>8</v>
      </c>
      <c r="H40" s="35" t="s">
        <v>52</v>
      </c>
      <c r="I40" s="36"/>
      <c r="J40" s="36"/>
      <c r="K40" s="36"/>
      <c r="L40" s="36"/>
      <c r="M40" s="35"/>
      <c r="N40" s="36"/>
    </row>
    <row r="41" spans="3:15" ht="15.75" customHeight="1" thickBot="1" x14ac:dyDescent="0.4">
      <c r="D41" s="37">
        <v>5</v>
      </c>
      <c r="E41" s="53"/>
      <c r="F41" t="e">
        <f>E41*#REF!</f>
        <v>#REF!</v>
      </c>
      <c r="H41" s="35" t="s">
        <v>43</v>
      </c>
      <c r="I41" s="36"/>
      <c r="J41" s="36"/>
      <c r="K41" s="36"/>
      <c r="L41" s="36"/>
      <c r="M41" s="36"/>
      <c r="N41" s="36"/>
    </row>
    <row r="42" spans="3:15" ht="16.5" customHeight="1" thickBot="1" x14ac:dyDescent="0.4">
      <c r="D42" s="39" t="s">
        <v>29</v>
      </c>
      <c r="E42" s="51"/>
      <c r="F42">
        <f>E42*H52</f>
        <v>0</v>
      </c>
      <c r="H42" s="35" t="s">
        <v>60</v>
      </c>
      <c r="I42" s="36"/>
      <c r="J42" s="36"/>
      <c r="K42" s="36"/>
      <c r="L42" s="36"/>
      <c r="M42" s="36"/>
      <c r="N42" s="36"/>
    </row>
    <row r="43" spans="3:15" ht="16.5" customHeight="1" thickBot="1" x14ac:dyDescent="0.4">
      <c r="D43" s="39" t="s">
        <v>75</v>
      </c>
      <c r="E43" s="51"/>
      <c r="F43">
        <f>E43*52</f>
        <v>0</v>
      </c>
      <c r="H43" s="35" t="s">
        <v>59</v>
      </c>
      <c r="I43" s="36"/>
      <c r="J43" s="36"/>
      <c r="K43" s="36"/>
      <c r="L43" s="36"/>
      <c r="M43" s="36"/>
      <c r="N43" s="36"/>
    </row>
    <row r="44" spans="3:15" ht="18.75" customHeight="1" thickBot="1" x14ac:dyDescent="0.5">
      <c r="C44" s="19"/>
      <c r="D44" s="56" t="s">
        <v>76</v>
      </c>
      <c r="E44" s="12">
        <f>SUM(E32:E43)</f>
        <v>40</v>
      </c>
      <c r="F44" s="46" t="e">
        <f>SUM(F32:F43)</f>
        <v>#REF!</v>
      </c>
      <c r="I44" s="8"/>
      <c r="J44" s="8"/>
      <c r="K44" s="8"/>
      <c r="L44" s="8"/>
      <c r="O44" s="55"/>
    </row>
    <row r="45" spans="3:15" ht="15" thickBot="1" x14ac:dyDescent="0.4">
      <c r="C45" s="5"/>
      <c r="E45" s="10"/>
    </row>
    <row r="46" spans="3:15" ht="15" thickBot="1" x14ac:dyDescent="0.4">
      <c r="C46" s="33" t="s">
        <v>17</v>
      </c>
      <c r="D46" s="7"/>
      <c r="E46" s="54">
        <f>IF((E11/E9*100)&lt;50,50,((E11/E9*100)))</f>
        <v>50</v>
      </c>
      <c r="H46" s="35" t="s">
        <v>66</v>
      </c>
      <c r="I46" s="36"/>
      <c r="J46" s="36"/>
      <c r="K46" s="36"/>
      <c r="L46" s="36"/>
      <c r="M46" s="36"/>
      <c r="N46" s="36"/>
      <c r="O46" s="36"/>
    </row>
    <row r="47" spans="3:15" ht="15" thickBot="1" x14ac:dyDescent="0.4">
      <c r="D47" s="5"/>
      <c r="E47" s="38"/>
      <c r="F47" s="28"/>
    </row>
    <row r="48" spans="3:15" ht="15" thickBot="1" x14ac:dyDescent="0.4">
      <c r="C48" s="33" t="s">
        <v>30</v>
      </c>
      <c r="D48" s="5"/>
      <c r="E48" s="54">
        <f>IF((E11/E9*100)&lt;E6*100,E6*100,((E11/E9*100)))</f>
        <v>30</v>
      </c>
      <c r="F48" s="28"/>
      <c r="H48" s="35" t="s">
        <v>65</v>
      </c>
      <c r="I48" s="36"/>
      <c r="J48" s="36"/>
      <c r="K48" s="36"/>
      <c r="L48" s="36"/>
      <c r="M48" s="36"/>
      <c r="N48" s="36"/>
      <c r="O48" s="36"/>
    </row>
    <row r="49" spans="3:15" x14ac:dyDescent="0.35">
      <c r="C49" s="7"/>
      <c r="D49" s="5"/>
      <c r="E49" s="38"/>
      <c r="F49" s="28"/>
      <c r="H49" s="35" t="s">
        <v>83</v>
      </c>
      <c r="I49" s="36"/>
      <c r="J49" s="36"/>
      <c r="K49" s="36"/>
      <c r="L49" s="36"/>
      <c r="M49" s="36"/>
      <c r="N49" s="36"/>
      <c r="O49" s="36"/>
    </row>
    <row r="50" spans="3:15" x14ac:dyDescent="0.35">
      <c r="C50" s="7"/>
      <c r="D50" s="5"/>
      <c r="E50" s="38"/>
      <c r="F50" s="28"/>
      <c r="H50" s="45"/>
      <c r="I50" s="28"/>
      <c r="J50" s="28"/>
      <c r="K50" s="28"/>
      <c r="L50" s="28"/>
      <c r="M50" s="28"/>
      <c r="N50" s="28"/>
    </row>
    <row r="51" spans="3:15" ht="15" thickBot="1" x14ac:dyDescent="0.4">
      <c r="C51" s="7" t="s">
        <v>16</v>
      </c>
      <c r="D51" s="5"/>
      <c r="E51" s="31"/>
      <c r="F51" s="28"/>
    </row>
    <row r="52" spans="3:15" ht="15" thickBot="1" x14ac:dyDescent="0.4">
      <c r="C52" s="6" t="s">
        <v>15</v>
      </c>
      <c r="E52" s="14">
        <f>E44</f>
        <v>40</v>
      </c>
      <c r="H52" s="76">
        <f>IF(E52/E46&gt;=1,1,E52/E46)</f>
        <v>0.8</v>
      </c>
    </row>
    <row r="53" spans="3:15" ht="15" thickBot="1" x14ac:dyDescent="0.4">
      <c r="H53" s="3" t="s">
        <v>67</v>
      </c>
      <c r="K53" s="14">
        <f>K27</f>
        <v>419.72198569719228</v>
      </c>
      <c r="L53" t="s">
        <v>5</v>
      </c>
    </row>
    <row r="54" spans="3:15" ht="15" thickBot="1" x14ac:dyDescent="0.4">
      <c r="H54" s="77" t="s">
        <v>77</v>
      </c>
      <c r="K54" s="14">
        <f>K53*H52</f>
        <v>335.77758855775386</v>
      </c>
      <c r="L54" t="s">
        <v>5</v>
      </c>
    </row>
    <row r="55" spans="3:15" ht="15" thickBot="1" x14ac:dyDescent="0.4">
      <c r="H55" s="3" t="s">
        <v>8</v>
      </c>
      <c r="K55" s="14">
        <f>K53-K54</f>
        <v>83.944397139438422</v>
      </c>
      <c r="L55" t="s">
        <v>5</v>
      </c>
    </row>
    <row r="56" spans="3:15" x14ac:dyDescent="0.35">
      <c r="C56" t="s">
        <v>71</v>
      </c>
    </row>
    <row r="57" spans="3:15" x14ac:dyDescent="0.35">
      <c r="C57" s="20" t="s">
        <v>0</v>
      </c>
    </row>
    <row r="58" spans="3:15" x14ac:dyDescent="0.35">
      <c r="C58" s="71" t="s">
        <v>36</v>
      </c>
      <c r="D58" s="71"/>
    </row>
    <row r="59" spans="3:15" x14ac:dyDescent="0.35">
      <c r="C59" s="71" t="s">
        <v>33</v>
      </c>
      <c r="D59" s="71"/>
    </row>
    <row r="60" spans="3:15" x14ac:dyDescent="0.35">
      <c r="C60" s="71" t="s">
        <v>47</v>
      </c>
      <c r="D60" s="71"/>
    </row>
    <row r="61" spans="3:15" x14ac:dyDescent="0.35">
      <c r="C61" s="71" t="s">
        <v>34</v>
      </c>
      <c r="D61" s="71"/>
    </row>
    <row r="62" spans="3:15" x14ac:dyDescent="0.35">
      <c r="C62" s="71" t="s">
        <v>35</v>
      </c>
      <c r="D62" s="71"/>
    </row>
    <row r="63" spans="3:15" x14ac:dyDescent="0.35">
      <c r="C63" s="71"/>
    </row>
    <row r="64" spans="3:15" ht="8.25" customHeight="1" x14ac:dyDescent="0.35">
      <c r="C64" s="43"/>
    </row>
    <row r="65" spans="3:3" x14ac:dyDescent="0.35">
      <c r="C65" s="3"/>
    </row>
    <row r="66" spans="3:3" x14ac:dyDescent="0.35">
      <c r="C66" s="3"/>
    </row>
    <row r="67" spans="3:3" x14ac:dyDescent="0.35">
      <c r="C67" s="3"/>
    </row>
    <row r="68" spans="3:3" x14ac:dyDescent="0.35">
      <c r="C68" s="3"/>
    </row>
    <row r="69" spans="3:3" x14ac:dyDescent="0.35">
      <c r="C69" s="3"/>
    </row>
    <row r="70" spans="3:3" x14ac:dyDescent="0.35">
      <c r="C70" s="3"/>
    </row>
  </sheetData>
  <pageMargins left="0.25" right="0.25" top="0.75" bottom="0.75" header="0.3" footer="0.3"/>
  <pageSetup scale="67" fitToHeight="0" orientation="portrait" r:id="rId1"/>
  <headerFooter>
    <oddHeader>&amp;C&amp;USustainable Development Incentives Worksheet
&amp;"-,Bold"ORIGINAL PLAN&amp;"-,Regular"&amp;U - No Exemptions</oddHeader>
    <oddFooter>&amp;RRevised 1/4/17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tabSelected="1" view="pageLayout" zoomScale="75" zoomScaleNormal="100" zoomScalePageLayoutView="75" workbookViewId="0">
      <selection activeCell="I8" sqref="I8"/>
    </sheetView>
  </sheetViews>
  <sheetFormatPr defaultColWidth="8.54296875" defaultRowHeight="14.5" x14ac:dyDescent="0.35"/>
  <cols>
    <col min="1" max="1" width="4.54296875" customWidth="1"/>
    <col min="2" max="2" width="1.54296875" hidden="1" customWidth="1"/>
    <col min="3" max="3" width="33.453125" customWidth="1"/>
    <col min="4" max="4" width="8.1796875" customWidth="1"/>
    <col min="6" max="6" width="4.453125" customWidth="1"/>
    <col min="7" max="7" width="0.54296875" customWidth="1"/>
    <col min="8" max="8" width="27.54296875" customWidth="1"/>
    <col min="10" max="10" width="5.54296875" customWidth="1"/>
    <col min="11" max="11" width="10.453125" customWidth="1"/>
    <col min="12" max="12" width="5.1796875" customWidth="1"/>
  </cols>
  <sheetData>
    <row r="1" spans="3:15" ht="8.25" customHeight="1" x14ac:dyDescent="0.25"/>
    <row r="2" spans="3:15" ht="20.149999999999999" customHeight="1" thickBot="1" x14ac:dyDescent="0.35">
      <c r="C2" s="74" t="s">
        <v>68</v>
      </c>
      <c r="E2" s="83" t="s">
        <v>32</v>
      </c>
      <c r="H2" s="26" t="s">
        <v>84</v>
      </c>
    </row>
    <row r="3" spans="3:15" ht="16.399999999999999" customHeight="1" thickBot="1" x14ac:dyDescent="0.3">
      <c r="C3" s="1"/>
      <c r="H3" s="20" t="s">
        <v>13</v>
      </c>
      <c r="I3" s="82">
        <v>1449</v>
      </c>
      <c r="J3" t="s">
        <v>5</v>
      </c>
      <c r="K3" t="s">
        <v>82</v>
      </c>
    </row>
    <row r="4" spans="3:15" ht="17.899999999999999" customHeight="1" thickBot="1" x14ac:dyDescent="0.3">
      <c r="C4" s="1"/>
      <c r="H4" s="80" t="s">
        <v>78</v>
      </c>
      <c r="I4" s="82">
        <v>97</v>
      </c>
      <c r="J4" t="s">
        <v>5</v>
      </c>
    </row>
    <row r="5" spans="3:15" ht="17.899999999999999" customHeight="1" thickBot="1" x14ac:dyDescent="0.3">
      <c r="C5" s="1"/>
      <c r="H5" s="1" t="s">
        <v>79</v>
      </c>
      <c r="I5" s="81">
        <f>I3-I4</f>
        <v>1352</v>
      </c>
      <c r="J5" t="s">
        <v>5</v>
      </c>
    </row>
    <row r="6" spans="3:15" ht="15.75" thickBot="1" x14ac:dyDescent="0.3">
      <c r="C6" s="61" t="s">
        <v>45</v>
      </c>
      <c r="E6" s="48">
        <v>0.3</v>
      </c>
      <c r="F6" t="s">
        <v>2</v>
      </c>
      <c r="H6" s="3" t="s">
        <v>80</v>
      </c>
      <c r="I6" s="50">
        <v>941</v>
      </c>
      <c r="J6" t="s">
        <v>5</v>
      </c>
      <c r="K6" t="s">
        <v>81</v>
      </c>
    </row>
    <row r="7" spans="3:15" ht="15.75" thickBot="1" x14ac:dyDescent="0.3">
      <c r="C7" s="15" t="s">
        <v>46</v>
      </c>
      <c r="E7" s="12">
        <f>E9*E6</f>
        <v>143748</v>
      </c>
      <c r="F7" t="s">
        <v>1</v>
      </c>
      <c r="H7" t="s">
        <v>14</v>
      </c>
      <c r="I7" s="51">
        <v>0</v>
      </c>
      <c r="J7" t="s">
        <v>5</v>
      </c>
    </row>
    <row r="8" spans="3:15" ht="15.75" thickBot="1" x14ac:dyDescent="0.3">
      <c r="C8" s="15"/>
      <c r="E8" s="63"/>
      <c r="H8" t="s">
        <v>70</v>
      </c>
      <c r="I8" s="51">
        <v>0</v>
      </c>
      <c r="J8" t="s">
        <v>5</v>
      </c>
    </row>
    <row r="9" spans="3:15" ht="15.75" thickBot="1" x14ac:dyDescent="0.3">
      <c r="C9" s="3" t="s">
        <v>48</v>
      </c>
      <c r="D9" s="4">
        <f>E9/43560</f>
        <v>11</v>
      </c>
      <c r="E9" s="49">
        <v>479160</v>
      </c>
      <c r="F9" t="s">
        <v>1</v>
      </c>
      <c r="I9" s="62"/>
    </row>
    <row r="10" spans="3:15" ht="15.75" thickBot="1" x14ac:dyDescent="0.3">
      <c r="H10" s="20" t="s">
        <v>72</v>
      </c>
      <c r="I10" s="14">
        <f>I6-I7-I9</f>
        <v>941</v>
      </c>
      <c r="J10" t="s">
        <v>5</v>
      </c>
    </row>
    <row r="11" spans="3:15" ht="15.75" thickBot="1" x14ac:dyDescent="0.3">
      <c r="C11" s="20" t="s">
        <v>49</v>
      </c>
      <c r="D11" s="59">
        <f>E11/43560</f>
        <v>2.0661157024793386</v>
      </c>
      <c r="E11" s="60">
        <v>90000</v>
      </c>
      <c r="F11" t="s">
        <v>1</v>
      </c>
      <c r="H11" s="20"/>
      <c r="I11" s="57"/>
      <c r="O11" s="79"/>
    </row>
    <row r="12" spans="3:15" ht="15" customHeight="1" thickBot="1" x14ac:dyDescent="0.3">
      <c r="C12" s="18"/>
      <c r="D12" s="18"/>
      <c r="E12" s="44">
        <f>E11/E9</f>
        <v>0.18782870022539444</v>
      </c>
      <c r="F12" s="18" t="s">
        <v>2</v>
      </c>
      <c r="G12" s="18" t="s">
        <v>69</v>
      </c>
      <c r="H12" s="18"/>
      <c r="I12" s="24"/>
      <c r="J12" s="24"/>
      <c r="K12" s="24"/>
      <c r="L12" s="18"/>
    </row>
    <row r="13" spans="3:15" ht="18.75" x14ac:dyDescent="0.3">
      <c r="C13" s="74" t="s">
        <v>50</v>
      </c>
      <c r="M13" s="68"/>
      <c r="N13" s="68"/>
    </row>
    <row r="14" spans="3:15" ht="15.75" thickBot="1" x14ac:dyDescent="0.3">
      <c r="H14" s="13" t="s">
        <v>73</v>
      </c>
      <c r="M14" s="13" t="s">
        <v>38</v>
      </c>
      <c r="N14" s="78"/>
    </row>
    <row r="15" spans="3:15" ht="15.75" thickBot="1" x14ac:dyDescent="0.3">
      <c r="C15" s="32" t="s">
        <v>44</v>
      </c>
      <c r="E15" s="66"/>
      <c r="F15" s="66"/>
      <c r="H15" t="s">
        <v>39</v>
      </c>
      <c r="I15" s="51">
        <v>28000</v>
      </c>
      <c r="J15" s="11" t="s">
        <v>1</v>
      </c>
      <c r="K15" s="25">
        <f>I15/E7</f>
        <v>0.19478531875226091</v>
      </c>
      <c r="L15" t="s">
        <v>2</v>
      </c>
      <c r="M15" s="47">
        <f>I10*K15</f>
        <v>183.29298494587752</v>
      </c>
    </row>
    <row r="16" spans="3:15" ht="15.75" thickBot="1" x14ac:dyDescent="0.3">
      <c r="C16" s="1" t="s">
        <v>64</v>
      </c>
      <c r="H16" t="s">
        <v>37</v>
      </c>
      <c r="I16" s="51">
        <v>0</v>
      </c>
      <c r="J16" s="11">
        <v>0.25</v>
      </c>
      <c r="K16" s="23">
        <f>I16*J16</f>
        <v>0</v>
      </c>
      <c r="L16" t="s">
        <v>1</v>
      </c>
      <c r="M16" s="47">
        <f>(K15/E7)*I10</f>
        <v>1.2750993749191468E-3</v>
      </c>
    </row>
    <row r="17" spans="3:15" ht="15" customHeight="1" x14ac:dyDescent="0.25">
      <c r="C17" s="15" t="s">
        <v>21</v>
      </c>
      <c r="E17" s="8"/>
      <c r="H17" s="20"/>
      <c r="I17" s="9"/>
      <c r="J17" s="9"/>
      <c r="K17" s="9"/>
    </row>
    <row r="18" spans="3:15" ht="18.75" customHeight="1" thickBot="1" x14ac:dyDescent="0.3">
      <c r="C18" s="15" t="s">
        <v>18</v>
      </c>
      <c r="D18" s="3"/>
      <c r="E18" s="2"/>
      <c r="H18" s="13" t="s">
        <v>51</v>
      </c>
      <c r="I18" s="9"/>
      <c r="J18" s="42"/>
      <c r="K18" s="34" t="s">
        <v>9</v>
      </c>
    </row>
    <row r="19" spans="3:15" ht="15.75" thickBot="1" x14ac:dyDescent="0.3">
      <c r="C19" s="15" t="s">
        <v>19</v>
      </c>
      <c r="H19" t="s">
        <v>11</v>
      </c>
      <c r="I19" s="51">
        <v>78</v>
      </c>
      <c r="J19" s="11" t="s">
        <v>3</v>
      </c>
      <c r="K19" s="25">
        <f>I19*300/E7</f>
        <v>0.16278487352867518</v>
      </c>
      <c r="L19" t="s">
        <v>2</v>
      </c>
      <c r="M19" s="47">
        <f>I6*K19</f>
        <v>153.18056599048336</v>
      </c>
    </row>
    <row r="20" spans="3:15" ht="15.75" thickBot="1" x14ac:dyDescent="0.3">
      <c r="C20" s="72" t="s">
        <v>20</v>
      </c>
      <c r="H20" s="3" t="s">
        <v>10</v>
      </c>
      <c r="I20" s="51">
        <v>28</v>
      </c>
      <c r="J20" s="11" t="s">
        <v>3</v>
      </c>
      <c r="K20" s="25">
        <f>I20*1200/E7</f>
        <v>0.23374238250271309</v>
      </c>
      <c r="L20" t="s">
        <v>2</v>
      </c>
      <c r="M20" s="47">
        <f>I10*K20</f>
        <v>219.95158193505301</v>
      </c>
    </row>
    <row r="21" spans="3:15" ht="15.75" thickBot="1" x14ac:dyDescent="0.3">
      <c r="C21" s="15" t="s">
        <v>22</v>
      </c>
      <c r="H21" s="3" t="s">
        <v>12</v>
      </c>
      <c r="I21" s="51">
        <v>0</v>
      </c>
      <c r="J21" s="11" t="s">
        <v>3</v>
      </c>
      <c r="K21" s="25">
        <f>I21*750/E7</f>
        <v>0</v>
      </c>
      <c r="L21" t="s">
        <v>2</v>
      </c>
      <c r="M21" s="47">
        <f>I10*K21</f>
        <v>0</v>
      </c>
    </row>
    <row r="22" spans="3:15" ht="14.25" customHeight="1" x14ac:dyDescent="0.25">
      <c r="C22" s="15" t="s">
        <v>23</v>
      </c>
      <c r="I22" s="9"/>
      <c r="J22" s="11"/>
      <c r="K22" s="9"/>
      <c r="M22" s="47"/>
    </row>
    <row r="23" spans="3:15" ht="14.25" customHeight="1" thickBot="1" x14ac:dyDescent="0.3">
      <c r="C23" s="15" t="s">
        <v>24</v>
      </c>
      <c r="I23" s="64"/>
      <c r="J23" s="58"/>
      <c r="K23" s="65"/>
      <c r="M23" s="47"/>
    </row>
    <row r="24" spans="3:15" ht="15.75" thickBot="1" x14ac:dyDescent="0.3">
      <c r="C24" s="15" t="s">
        <v>25</v>
      </c>
      <c r="H24" s="13" t="s">
        <v>4</v>
      </c>
      <c r="I24" s="12">
        <f>I15+(I19*300)+(I20*1200)+(I21*750)+K16</f>
        <v>85000</v>
      </c>
      <c r="J24" s="11" t="s">
        <v>1</v>
      </c>
      <c r="K24" s="30">
        <f>I24/E7</f>
        <v>0.59131257478364918</v>
      </c>
      <c r="L24" t="s">
        <v>2</v>
      </c>
      <c r="M24" s="47" t="s">
        <v>9</v>
      </c>
    </row>
    <row r="25" spans="3:15" ht="15" customHeight="1" thickBot="1" x14ac:dyDescent="0.3">
      <c r="C25" s="15" t="s">
        <v>26</v>
      </c>
      <c r="I25" s="10"/>
      <c r="J25" s="9"/>
      <c r="K25" s="10"/>
      <c r="M25" s="47"/>
    </row>
    <row r="26" spans="3:15" ht="15.75" thickBot="1" x14ac:dyDescent="0.3">
      <c r="C26" s="15" t="s">
        <v>27</v>
      </c>
      <c r="H26" s="3" t="s">
        <v>67</v>
      </c>
      <c r="I26" s="10"/>
      <c r="J26" s="29"/>
      <c r="K26" s="14">
        <f>I10*K24</f>
        <v>556.42513287141389</v>
      </c>
      <c r="L26" t="s">
        <v>5</v>
      </c>
      <c r="M26" s="47">
        <f>SUM(M15:M25)</f>
        <v>556.42640797078877</v>
      </c>
    </row>
    <row r="27" spans="3:15" ht="15.75" thickBot="1" x14ac:dyDescent="0.3">
      <c r="H27" s="3" t="s">
        <v>6</v>
      </c>
      <c r="I27" s="10"/>
      <c r="J27" s="9"/>
      <c r="K27" s="67">
        <f>I10-K26</f>
        <v>384.57486712858611</v>
      </c>
      <c r="L27" t="s">
        <v>5</v>
      </c>
      <c r="M27" s="16"/>
      <c r="O27" s="2"/>
    </row>
    <row r="28" spans="3:15" ht="19.5" thickBot="1" x14ac:dyDescent="0.35">
      <c r="C28" s="75" t="s">
        <v>74</v>
      </c>
      <c r="D28" s="68"/>
      <c r="E28" s="70">
        <f>IF((E11/E9*100)&lt;E6*100,50,((E11/E9*100)))</f>
        <v>50</v>
      </c>
      <c r="F28" s="68" t="s">
        <v>61</v>
      </c>
      <c r="G28" s="68"/>
      <c r="H28" s="68"/>
      <c r="I28" s="22"/>
      <c r="J28" s="22"/>
      <c r="K28" s="22"/>
      <c r="L28" s="68"/>
      <c r="M28" s="68"/>
      <c r="N28" s="68"/>
      <c r="O28" s="2"/>
    </row>
    <row r="29" spans="3:15" ht="7.5" customHeight="1" x14ac:dyDescent="0.25"/>
    <row r="30" spans="3:15" ht="15" customHeight="1" x14ac:dyDescent="0.25">
      <c r="C30" s="69" t="s">
        <v>62</v>
      </c>
      <c r="E30" s="9"/>
    </row>
    <row r="31" spans="3:15" ht="15.75" thickBot="1" x14ac:dyDescent="0.3">
      <c r="D31" s="21" t="s">
        <v>40</v>
      </c>
      <c r="E31" s="9"/>
      <c r="H31" s="27" t="s">
        <v>63</v>
      </c>
    </row>
    <row r="32" spans="3:15" ht="15.75" thickBot="1" x14ac:dyDescent="0.3">
      <c r="D32" s="41">
        <v>5</v>
      </c>
      <c r="E32" s="51">
        <v>5</v>
      </c>
      <c r="F32">
        <f>E32*H52</f>
        <v>4</v>
      </c>
      <c r="H32" s="17" t="s">
        <v>28</v>
      </c>
    </row>
    <row r="33" spans="3:15" ht="15.75" thickBot="1" x14ac:dyDescent="0.3">
      <c r="D33" s="41">
        <v>5</v>
      </c>
      <c r="E33" s="51">
        <v>5</v>
      </c>
      <c r="F33">
        <f>E33*H52</f>
        <v>4</v>
      </c>
      <c r="H33" s="17" t="s">
        <v>7</v>
      </c>
    </row>
    <row r="34" spans="3:15" ht="15" customHeight="1" thickBot="1" x14ac:dyDescent="0.3">
      <c r="E34" s="52"/>
    </row>
    <row r="35" spans="3:15" ht="15" customHeight="1" thickBot="1" x14ac:dyDescent="0.3">
      <c r="D35" s="40" t="s">
        <v>29</v>
      </c>
      <c r="E35" s="51"/>
      <c r="F35">
        <f>E35*H52</f>
        <v>0</v>
      </c>
      <c r="H35" s="73" t="s">
        <v>53</v>
      </c>
      <c r="I35" s="36"/>
      <c r="J35" s="36"/>
      <c r="K35" s="36"/>
      <c r="L35" s="36"/>
      <c r="M35" s="35"/>
      <c r="N35" s="36"/>
    </row>
    <row r="36" spans="3:15" ht="15" customHeight="1" thickBot="1" x14ac:dyDescent="0.3">
      <c r="D36" s="40" t="s">
        <v>31</v>
      </c>
      <c r="E36" s="53">
        <v>10</v>
      </c>
      <c r="F36">
        <f>E36*H52</f>
        <v>8</v>
      </c>
      <c r="H36" s="73" t="s">
        <v>54</v>
      </c>
      <c r="I36" s="36"/>
      <c r="J36" s="36"/>
      <c r="K36" s="36"/>
      <c r="L36" s="36"/>
      <c r="M36" s="35"/>
      <c r="N36" s="36"/>
    </row>
    <row r="37" spans="3:15" ht="16.5" customHeight="1" thickBot="1" x14ac:dyDescent="0.3">
      <c r="D37" s="40" t="s">
        <v>41</v>
      </c>
      <c r="E37" s="53"/>
      <c r="F37">
        <f>E37*H52</f>
        <v>0</v>
      </c>
      <c r="H37" s="73" t="s">
        <v>55</v>
      </c>
      <c r="I37" s="36"/>
      <c r="J37" s="36"/>
      <c r="K37" s="36"/>
      <c r="L37" s="36"/>
      <c r="M37" s="35"/>
      <c r="N37" s="36"/>
    </row>
    <row r="38" spans="3:15" ht="15" customHeight="1" thickBot="1" x14ac:dyDescent="0.4">
      <c r="D38" s="40" t="s">
        <v>58</v>
      </c>
      <c r="E38" s="53"/>
      <c r="F38">
        <f>E38*H52</f>
        <v>0</v>
      </c>
      <c r="H38" s="73" t="s">
        <v>56</v>
      </c>
      <c r="I38" s="36"/>
      <c r="J38" s="36"/>
      <c r="K38" s="36"/>
      <c r="L38" s="36"/>
      <c r="M38" s="35"/>
      <c r="N38" s="36"/>
    </row>
    <row r="39" spans="3:15" ht="15" customHeight="1" thickBot="1" x14ac:dyDescent="0.4">
      <c r="D39" s="40" t="s">
        <v>42</v>
      </c>
      <c r="E39" s="53">
        <v>10</v>
      </c>
      <c r="F39">
        <f>E39*H52</f>
        <v>8</v>
      </c>
      <c r="H39" s="73" t="s">
        <v>57</v>
      </c>
      <c r="I39" s="36"/>
      <c r="J39" s="36"/>
      <c r="K39" s="36"/>
      <c r="L39" s="36"/>
      <c r="M39" s="35"/>
      <c r="N39" s="36"/>
    </row>
    <row r="40" spans="3:15" ht="15" customHeight="1" thickBot="1" x14ac:dyDescent="0.4">
      <c r="D40" s="40" t="s">
        <v>31</v>
      </c>
      <c r="E40" s="53">
        <v>10</v>
      </c>
      <c r="F40">
        <f>E40*H52</f>
        <v>8</v>
      </c>
      <c r="H40" s="35" t="s">
        <v>52</v>
      </c>
      <c r="I40" s="36"/>
      <c r="J40" s="36"/>
      <c r="K40" s="36"/>
      <c r="L40" s="36"/>
      <c r="M40" s="35"/>
      <c r="N40" s="36"/>
    </row>
    <row r="41" spans="3:15" ht="15.75" customHeight="1" thickBot="1" x14ac:dyDescent="0.4">
      <c r="D41" s="37">
        <v>5</v>
      </c>
      <c r="E41" s="53"/>
      <c r="F41" t="e">
        <f>E41*#REF!</f>
        <v>#REF!</v>
      </c>
      <c r="H41" s="35" t="s">
        <v>43</v>
      </c>
      <c r="I41" s="36"/>
      <c r="J41" s="36"/>
      <c r="K41" s="36"/>
      <c r="L41" s="36"/>
      <c r="M41" s="36"/>
      <c r="N41" s="36"/>
    </row>
    <row r="42" spans="3:15" ht="16.5" customHeight="1" thickBot="1" x14ac:dyDescent="0.4">
      <c r="D42" s="39" t="s">
        <v>29</v>
      </c>
      <c r="E42" s="51"/>
      <c r="F42">
        <f>E42*H52</f>
        <v>0</v>
      </c>
      <c r="H42" s="35" t="s">
        <v>60</v>
      </c>
      <c r="I42" s="36"/>
      <c r="J42" s="36"/>
      <c r="K42" s="36"/>
      <c r="L42" s="36"/>
      <c r="M42" s="36"/>
      <c r="N42" s="36"/>
    </row>
    <row r="43" spans="3:15" ht="16.5" customHeight="1" thickBot="1" x14ac:dyDescent="0.4">
      <c r="D43" s="39" t="s">
        <v>75</v>
      </c>
      <c r="E43" s="51"/>
      <c r="F43">
        <f>E43*52</f>
        <v>0</v>
      </c>
      <c r="H43" s="35" t="s">
        <v>59</v>
      </c>
      <c r="I43" s="36"/>
      <c r="J43" s="36"/>
      <c r="K43" s="36"/>
      <c r="L43" s="36"/>
      <c r="M43" s="36"/>
      <c r="N43" s="36"/>
    </row>
    <row r="44" spans="3:15" ht="18.75" customHeight="1" thickBot="1" x14ac:dyDescent="0.5">
      <c r="C44" s="19"/>
      <c r="D44" s="56" t="s">
        <v>76</v>
      </c>
      <c r="E44" s="12">
        <f>SUM(E32:E43)</f>
        <v>40</v>
      </c>
      <c r="F44" s="46" t="e">
        <f>SUM(F32:F43)</f>
        <v>#REF!</v>
      </c>
      <c r="I44" s="8"/>
      <c r="J44" s="8"/>
      <c r="K44" s="8"/>
      <c r="L44" s="8"/>
      <c r="O44" s="55"/>
    </row>
    <row r="45" spans="3:15" ht="15" thickBot="1" x14ac:dyDescent="0.4">
      <c r="C45" s="5"/>
      <c r="E45" s="10"/>
    </row>
    <row r="46" spans="3:15" ht="15" thickBot="1" x14ac:dyDescent="0.4">
      <c r="C46" s="33" t="s">
        <v>17</v>
      </c>
      <c r="D46" s="7"/>
      <c r="E46" s="54">
        <f>IF((E11/E9*100)&lt;50,50,((E11/E9*100)))</f>
        <v>50</v>
      </c>
      <c r="H46" s="35" t="s">
        <v>66</v>
      </c>
      <c r="I46" s="36"/>
      <c r="J46" s="36"/>
      <c r="K46" s="36"/>
      <c r="L46" s="36"/>
      <c r="M46" s="36"/>
      <c r="N46" s="36"/>
      <c r="O46" s="36"/>
    </row>
    <row r="47" spans="3:15" ht="15" thickBot="1" x14ac:dyDescent="0.4">
      <c r="D47" s="5"/>
      <c r="E47" s="38"/>
      <c r="F47" s="28"/>
    </row>
    <row r="48" spans="3:15" ht="15" thickBot="1" x14ac:dyDescent="0.4">
      <c r="C48" s="33" t="s">
        <v>30</v>
      </c>
      <c r="D48" s="5"/>
      <c r="E48" s="54">
        <f>IF((E11/E9*100)&lt;E6*100,E6*100,((E11/E9*100)))</f>
        <v>30</v>
      </c>
      <c r="F48" s="28"/>
      <c r="H48" s="35" t="s">
        <v>65</v>
      </c>
      <c r="I48" s="36"/>
      <c r="J48" s="36"/>
      <c r="K48" s="36"/>
      <c r="L48" s="36"/>
      <c r="M48" s="36"/>
      <c r="N48" s="36"/>
      <c r="O48" s="36"/>
    </row>
    <row r="49" spans="3:15" x14ac:dyDescent="0.35">
      <c r="C49" s="7"/>
      <c r="D49" s="5"/>
      <c r="E49" s="38"/>
      <c r="F49" s="28"/>
      <c r="H49" s="35" t="s">
        <v>83</v>
      </c>
      <c r="I49" s="36"/>
      <c r="J49" s="36"/>
      <c r="K49" s="36"/>
      <c r="L49" s="36"/>
      <c r="M49" s="36"/>
      <c r="N49" s="36"/>
      <c r="O49" s="36"/>
    </row>
    <row r="50" spans="3:15" x14ac:dyDescent="0.35">
      <c r="C50" s="7"/>
      <c r="D50" s="5"/>
      <c r="E50" s="38"/>
      <c r="F50" s="28"/>
      <c r="H50" s="45"/>
      <c r="I50" s="28"/>
      <c r="J50" s="28"/>
      <c r="K50" s="28"/>
      <c r="L50" s="28"/>
      <c r="M50" s="28"/>
      <c r="N50" s="28"/>
    </row>
    <row r="51" spans="3:15" ht="15" thickBot="1" x14ac:dyDescent="0.4">
      <c r="C51" s="7" t="s">
        <v>16</v>
      </c>
      <c r="D51" s="5"/>
      <c r="E51" s="31"/>
      <c r="F51" s="28"/>
    </row>
    <row r="52" spans="3:15" ht="15" thickBot="1" x14ac:dyDescent="0.4">
      <c r="C52" s="6" t="s">
        <v>15</v>
      </c>
      <c r="E52" s="14">
        <f>E44</f>
        <v>40</v>
      </c>
      <c r="H52" s="76">
        <f>IF(E52/E46&gt;=1,1,E52/E46)</f>
        <v>0.8</v>
      </c>
    </row>
    <row r="53" spans="3:15" ht="15" thickBot="1" x14ac:dyDescent="0.4">
      <c r="H53" s="3" t="s">
        <v>67</v>
      </c>
      <c r="K53" s="14">
        <f>K27</f>
        <v>384.57486712858611</v>
      </c>
      <c r="L53" t="s">
        <v>5</v>
      </c>
    </row>
    <row r="54" spans="3:15" ht="15" thickBot="1" x14ac:dyDescent="0.4">
      <c r="H54" s="77" t="s">
        <v>77</v>
      </c>
      <c r="K54" s="14">
        <f>K53*H52</f>
        <v>307.65989370286889</v>
      </c>
      <c r="L54" t="s">
        <v>5</v>
      </c>
    </row>
    <row r="55" spans="3:15" ht="15" thickBot="1" x14ac:dyDescent="0.4">
      <c r="H55" s="3" t="s">
        <v>8</v>
      </c>
      <c r="K55" s="14">
        <f>K53-K54</f>
        <v>76.914973425717221</v>
      </c>
      <c r="L55" t="s">
        <v>5</v>
      </c>
    </row>
    <row r="56" spans="3:15" x14ac:dyDescent="0.35">
      <c r="C56" t="s">
        <v>71</v>
      </c>
    </row>
    <row r="57" spans="3:15" x14ac:dyDescent="0.35">
      <c r="C57" s="20" t="s">
        <v>0</v>
      </c>
    </row>
    <row r="58" spans="3:15" x14ac:dyDescent="0.35">
      <c r="C58" s="71" t="s">
        <v>36</v>
      </c>
      <c r="D58" s="71"/>
    </row>
    <row r="59" spans="3:15" x14ac:dyDescent="0.35">
      <c r="C59" s="71" t="s">
        <v>33</v>
      </c>
      <c r="D59" s="71"/>
    </row>
    <row r="60" spans="3:15" x14ac:dyDescent="0.35">
      <c r="C60" s="71" t="s">
        <v>47</v>
      </c>
      <c r="D60" s="71"/>
    </row>
    <row r="61" spans="3:15" x14ac:dyDescent="0.35">
      <c r="C61" s="71" t="s">
        <v>34</v>
      </c>
      <c r="D61" s="71"/>
    </row>
    <row r="62" spans="3:15" x14ac:dyDescent="0.35">
      <c r="C62" s="71" t="s">
        <v>35</v>
      </c>
      <c r="D62" s="71"/>
    </row>
    <row r="63" spans="3:15" x14ac:dyDescent="0.35">
      <c r="C63" s="71"/>
    </row>
    <row r="64" spans="3:15" ht="8.25" customHeight="1" x14ac:dyDescent="0.35">
      <c r="C64" s="43"/>
    </row>
    <row r="65" spans="3:3" x14ac:dyDescent="0.35">
      <c r="C65" s="3"/>
    </row>
    <row r="66" spans="3:3" x14ac:dyDescent="0.35">
      <c r="C66" s="3"/>
    </row>
    <row r="67" spans="3:3" x14ac:dyDescent="0.35">
      <c r="C67" s="3"/>
    </row>
    <row r="68" spans="3:3" x14ac:dyDescent="0.35">
      <c r="C68" s="3"/>
    </row>
    <row r="69" spans="3:3" x14ac:dyDescent="0.35">
      <c r="C69" s="3"/>
    </row>
    <row r="70" spans="3:3" x14ac:dyDescent="0.35">
      <c r="C70" s="3"/>
    </row>
  </sheetData>
  <pageMargins left="0.25" right="0.25" top="0.75" bottom="0.75" header="0.3" footer="0.3"/>
  <pageSetup scale="67" fitToHeight="0" orientation="portrait" r:id="rId1"/>
  <headerFooter>
    <oddHeader>&amp;C&amp;USustainable Development Incentives Worksheet
&amp;"-,Bold"ORIGINAL PLAN&amp;"-,Regular"&amp;U - Building Pad Exemption</oddHeader>
    <oddFooter>&amp;RRevised 1/4/17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view="pageLayout" zoomScale="75" zoomScaleNormal="100" zoomScalePageLayoutView="75" workbookViewId="0">
      <selection activeCell="H2" sqref="H2"/>
    </sheetView>
  </sheetViews>
  <sheetFormatPr defaultColWidth="8.54296875" defaultRowHeight="14.5" x14ac:dyDescent="0.35"/>
  <cols>
    <col min="1" max="1" width="4.54296875" customWidth="1"/>
    <col min="2" max="2" width="1.54296875" hidden="1" customWidth="1"/>
    <col min="3" max="3" width="33.453125" customWidth="1"/>
    <col min="4" max="4" width="8.1796875" customWidth="1"/>
    <col min="6" max="6" width="4.453125" customWidth="1"/>
    <col min="7" max="7" width="0.54296875" customWidth="1"/>
    <col min="8" max="8" width="27.54296875" customWidth="1"/>
    <col min="10" max="10" width="5.54296875" customWidth="1"/>
    <col min="11" max="11" width="10.453125" customWidth="1"/>
    <col min="12" max="12" width="5.1796875" customWidth="1"/>
  </cols>
  <sheetData>
    <row r="1" spans="3:15" ht="8.25" customHeight="1" x14ac:dyDescent="0.25"/>
    <row r="2" spans="3:15" ht="20.149999999999999" customHeight="1" thickBot="1" x14ac:dyDescent="0.35">
      <c r="C2" s="74" t="s">
        <v>68</v>
      </c>
      <c r="E2" s="83" t="s">
        <v>32</v>
      </c>
      <c r="H2" s="26" t="s">
        <v>84</v>
      </c>
    </row>
    <row r="3" spans="3:15" ht="16.399999999999999" customHeight="1" thickBot="1" x14ac:dyDescent="0.3">
      <c r="C3" s="1"/>
      <c r="H3" s="20" t="s">
        <v>13</v>
      </c>
      <c r="I3" s="82">
        <v>1449</v>
      </c>
      <c r="J3" t="s">
        <v>5</v>
      </c>
      <c r="K3" t="s">
        <v>82</v>
      </c>
    </row>
    <row r="4" spans="3:15" ht="17.899999999999999" customHeight="1" thickBot="1" x14ac:dyDescent="0.3">
      <c r="C4" s="1"/>
      <c r="H4" s="80" t="s">
        <v>78</v>
      </c>
      <c r="I4" s="82">
        <v>97</v>
      </c>
      <c r="J4" t="s">
        <v>5</v>
      </c>
    </row>
    <row r="5" spans="3:15" ht="17.899999999999999" customHeight="1" thickBot="1" x14ac:dyDescent="0.3">
      <c r="C5" s="1"/>
      <c r="H5" s="1" t="s">
        <v>79</v>
      </c>
      <c r="I5" s="81">
        <f>I3-I4</f>
        <v>1352</v>
      </c>
      <c r="J5" t="s">
        <v>5</v>
      </c>
    </row>
    <row r="6" spans="3:15" ht="15.75" thickBot="1" x14ac:dyDescent="0.3">
      <c r="C6" s="61" t="s">
        <v>45</v>
      </c>
      <c r="E6" s="48">
        <v>0.3</v>
      </c>
      <c r="F6" t="s">
        <v>2</v>
      </c>
      <c r="H6" s="3" t="s">
        <v>80</v>
      </c>
      <c r="I6" s="50">
        <v>895</v>
      </c>
      <c r="J6" t="s">
        <v>5</v>
      </c>
      <c r="K6" t="s">
        <v>81</v>
      </c>
    </row>
    <row r="7" spans="3:15" ht="15.75" thickBot="1" x14ac:dyDescent="0.3">
      <c r="C7" s="15" t="s">
        <v>46</v>
      </c>
      <c r="E7" s="12">
        <f>E9*E6</f>
        <v>143748</v>
      </c>
      <c r="F7" t="s">
        <v>1</v>
      </c>
      <c r="H7" t="s">
        <v>14</v>
      </c>
      <c r="I7" s="51">
        <v>0</v>
      </c>
      <c r="J7" t="s">
        <v>5</v>
      </c>
    </row>
    <row r="8" spans="3:15" ht="15.75" thickBot="1" x14ac:dyDescent="0.3">
      <c r="C8" s="15"/>
      <c r="E8" s="63"/>
      <c r="H8" t="s">
        <v>70</v>
      </c>
      <c r="I8" s="51">
        <v>0</v>
      </c>
      <c r="J8" t="s">
        <v>5</v>
      </c>
    </row>
    <row r="9" spans="3:15" ht="15.75" thickBot="1" x14ac:dyDescent="0.3">
      <c r="C9" s="3" t="s">
        <v>48</v>
      </c>
      <c r="D9" s="4">
        <f>E9/43560</f>
        <v>11</v>
      </c>
      <c r="E9" s="49">
        <v>479160</v>
      </c>
      <c r="F9" t="s">
        <v>1</v>
      </c>
      <c r="I9" s="62"/>
    </row>
    <row r="10" spans="3:15" ht="15.75" thickBot="1" x14ac:dyDescent="0.3">
      <c r="H10" s="20" t="s">
        <v>72</v>
      </c>
      <c r="I10" s="14">
        <f>I6-I7-I9</f>
        <v>895</v>
      </c>
      <c r="J10" t="s">
        <v>5</v>
      </c>
    </row>
    <row r="11" spans="3:15" ht="15.75" thickBot="1" x14ac:dyDescent="0.3">
      <c r="C11" s="20" t="s">
        <v>49</v>
      </c>
      <c r="D11" s="59">
        <f>E11/43560</f>
        <v>2.0661157024793386</v>
      </c>
      <c r="E11" s="60">
        <v>90000</v>
      </c>
      <c r="F11" t="s">
        <v>1</v>
      </c>
      <c r="H11" s="20"/>
      <c r="I11" s="57"/>
      <c r="O11" s="79"/>
    </row>
    <row r="12" spans="3:15" ht="15" customHeight="1" thickBot="1" x14ac:dyDescent="0.3">
      <c r="C12" s="18"/>
      <c r="D12" s="18"/>
      <c r="E12" s="44">
        <f>E11/E9</f>
        <v>0.18782870022539444</v>
      </c>
      <c r="F12" s="18" t="s">
        <v>2</v>
      </c>
      <c r="G12" s="18" t="s">
        <v>69</v>
      </c>
      <c r="H12" s="18"/>
      <c r="I12" s="24"/>
      <c r="J12" s="24"/>
      <c r="K12" s="24"/>
      <c r="L12" s="18"/>
    </row>
    <row r="13" spans="3:15" ht="18.75" x14ac:dyDescent="0.3">
      <c r="C13" s="74" t="s">
        <v>50</v>
      </c>
      <c r="M13" s="68"/>
      <c r="N13" s="68"/>
    </row>
    <row r="14" spans="3:15" ht="15.75" thickBot="1" x14ac:dyDescent="0.3">
      <c r="H14" s="13" t="s">
        <v>73</v>
      </c>
      <c r="M14" s="13" t="s">
        <v>38</v>
      </c>
      <c r="N14" s="78"/>
    </row>
    <row r="15" spans="3:15" ht="15.75" thickBot="1" x14ac:dyDescent="0.3">
      <c r="C15" s="32" t="s">
        <v>44</v>
      </c>
      <c r="E15" s="66"/>
      <c r="F15" s="66"/>
      <c r="H15" t="s">
        <v>39</v>
      </c>
      <c r="I15" s="51">
        <v>28000</v>
      </c>
      <c r="J15" s="11" t="s">
        <v>1</v>
      </c>
      <c r="K15" s="25">
        <f>I15/E7</f>
        <v>0.19478531875226091</v>
      </c>
      <c r="L15" t="s">
        <v>2</v>
      </c>
      <c r="M15" s="47">
        <f>I10*K15</f>
        <v>174.3328602832735</v>
      </c>
    </row>
    <row r="16" spans="3:15" ht="15.75" thickBot="1" x14ac:dyDescent="0.3">
      <c r="C16" s="1" t="s">
        <v>64</v>
      </c>
      <c r="H16" t="s">
        <v>37</v>
      </c>
      <c r="I16" s="51">
        <v>0</v>
      </c>
      <c r="J16" s="11">
        <v>0.25</v>
      </c>
      <c r="K16" s="23">
        <f>I16*J16</f>
        <v>0</v>
      </c>
      <c r="L16" t="s">
        <v>1</v>
      </c>
      <c r="M16" s="47">
        <f>(K15/E7)*I10</f>
        <v>1.2127672056882427E-3</v>
      </c>
    </row>
    <row r="17" spans="3:15" ht="15" customHeight="1" x14ac:dyDescent="0.25">
      <c r="C17" s="15" t="s">
        <v>21</v>
      </c>
      <c r="E17" s="8"/>
      <c r="H17" s="20"/>
      <c r="I17" s="9"/>
      <c r="J17" s="9"/>
      <c r="K17" s="9"/>
    </row>
    <row r="18" spans="3:15" ht="18.75" customHeight="1" thickBot="1" x14ac:dyDescent="0.3">
      <c r="C18" s="15" t="s">
        <v>18</v>
      </c>
      <c r="D18" s="3"/>
      <c r="E18" s="2"/>
      <c r="H18" s="13" t="s">
        <v>51</v>
      </c>
      <c r="I18" s="9"/>
      <c r="J18" s="42"/>
      <c r="K18" s="34" t="s">
        <v>9</v>
      </c>
    </row>
    <row r="19" spans="3:15" ht="15.75" thickBot="1" x14ac:dyDescent="0.3">
      <c r="C19" s="15" t="s">
        <v>19</v>
      </c>
      <c r="H19" t="s">
        <v>11</v>
      </c>
      <c r="I19" s="51">
        <v>78</v>
      </c>
      <c r="J19" s="11" t="s">
        <v>3</v>
      </c>
      <c r="K19" s="25">
        <f>I19*300/E7</f>
        <v>0.16278487352867518</v>
      </c>
      <c r="L19" t="s">
        <v>2</v>
      </c>
      <c r="M19" s="47">
        <f>I6*K19</f>
        <v>145.6924618081643</v>
      </c>
    </row>
    <row r="20" spans="3:15" ht="15.75" thickBot="1" x14ac:dyDescent="0.3">
      <c r="C20" s="72" t="s">
        <v>20</v>
      </c>
      <c r="H20" s="3" t="s">
        <v>10</v>
      </c>
      <c r="I20" s="51">
        <v>28</v>
      </c>
      <c r="J20" s="11" t="s">
        <v>3</v>
      </c>
      <c r="K20" s="25">
        <f>I20*1200/E7</f>
        <v>0.23374238250271309</v>
      </c>
      <c r="L20" t="s">
        <v>2</v>
      </c>
      <c r="M20" s="47">
        <f>I10*K20</f>
        <v>209.19943233992822</v>
      </c>
    </row>
    <row r="21" spans="3:15" ht="15.75" thickBot="1" x14ac:dyDescent="0.3">
      <c r="C21" s="15" t="s">
        <v>22</v>
      </c>
      <c r="H21" s="3" t="s">
        <v>12</v>
      </c>
      <c r="I21" s="51">
        <v>0</v>
      </c>
      <c r="J21" s="11" t="s">
        <v>3</v>
      </c>
      <c r="K21" s="25">
        <f>I21*750/E7</f>
        <v>0</v>
      </c>
      <c r="L21" t="s">
        <v>2</v>
      </c>
      <c r="M21" s="47">
        <f>I10*K21</f>
        <v>0</v>
      </c>
    </row>
    <row r="22" spans="3:15" ht="14.25" customHeight="1" x14ac:dyDescent="0.25">
      <c r="C22" s="15" t="s">
        <v>23</v>
      </c>
      <c r="I22" s="9"/>
      <c r="J22" s="11"/>
      <c r="K22" s="9"/>
      <c r="M22" s="47"/>
    </row>
    <row r="23" spans="3:15" ht="14.25" customHeight="1" thickBot="1" x14ac:dyDescent="0.3">
      <c r="C23" s="15" t="s">
        <v>24</v>
      </c>
      <c r="I23" s="64"/>
      <c r="J23" s="58"/>
      <c r="K23" s="65"/>
      <c r="M23" s="47"/>
    </row>
    <row r="24" spans="3:15" ht="15.75" thickBot="1" x14ac:dyDescent="0.3">
      <c r="C24" s="15" t="s">
        <v>25</v>
      </c>
      <c r="H24" s="13" t="s">
        <v>4</v>
      </c>
      <c r="I24" s="12">
        <f>I15+(I19*300)+(I20*1200)+(I21*750)+K16</f>
        <v>85000</v>
      </c>
      <c r="J24" s="11" t="s">
        <v>1</v>
      </c>
      <c r="K24" s="30">
        <f>I24/E7</f>
        <v>0.59131257478364918</v>
      </c>
      <c r="L24" t="s">
        <v>2</v>
      </c>
      <c r="M24" s="47" t="s">
        <v>9</v>
      </c>
    </row>
    <row r="25" spans="3:15" ht="15" customHeight="1" thickBot="1" x14ac:dyDescent="0.3">
      <c r="C25" s="15" t="s">
        <v>26</v>
      </c>
      <c r="I25" s="10"/>
      <c r="J25" s="9"/>
      <c r="K25" s="10"/>
      <c r="M25" s="47"/>
    </row>
    <row r="26" spans="3:15" ht="15.75" thickBot="1" x14ac:dyDescent="0.3">
      <c r="C26" s="15" t="s">
        <v>27</v>
      </c>
      <c r="H26" s="3" t="s">
        <v>67</v>
      </c>
      <c r="I26" s="10"/>
      <c r="J26" s="29"/>
      <c r="K26" s="14">
        <f>I10*K24</f>
        <v>529.22475443136602</v>
      </c>
      <c r="L26" t="s">
        <v>5</v>
      </c>
      <c r="M26" s="47">
        <f>SUM(M15:M25)</f>
        <v>529.22596719857165</v>
      </c>
    </row>
    <row r="27" spans="3:15" ht="15.75" thickBot="1" x14ac:dyDescent="0.3">
      <c r="H27" s="3" t="s">
        <v>6</v>
      </c>
      <c r="I27" s="10"/>
      <c r="J27" s="9"/>
      <c r="K27" s="67">
        <f>I10-K26</f>
        <v>365.77524556863398</v>
      </c>
      <c r="L27" t="s">
        <v>5</v>
      </c>
      <c r="M27" s="16"/>
      <c r="O27" s="2"/>
    </row>
    <row r="28" spans="3:15" ht="19.5" thickBot="1" x14ac:dyDescent="0.35">
      <c r="C28" s="75" t="s">
        <v>74</v>
      </c>
      <c r="D28" s="68"/>
      <c r="E28" s="70">
        <f>IF((E11/E9*100)&lt;E6*100,50,((E11/E9*100)))</f>
        <v>50</v>
      </c>
      <c r="F28" s="68" t="s">
        <v>61</v>
      </c>
      <c r="G28" s="68"/>
      <c r="H28" s="68"/>
      <c r="I28" s="22"/>
      <c r="J28" s="22"/>
      <c r="K28" s="22"/>
      <c r="L28" s="68"/>
      <c r="M28" s="68"/>
      <c r="N28" s="68"/>
      <c r="O28" s="2"/>
    </row>
    <row r="29" spans="3:15" ht="7.5" customHeight="1" x14ac:dyDescent="0.25"/>
    <row r="30" spans="3:15" ht="15" customHeight="1" x14ac:dyDescent="0.25">
      <c r="C30" s="69" t="s">
        <v>62</v>
      </c>
      <c r="E30" s="9"/>
    </row>
    <row r="31" spans="3:15" ht="15.75" thickBot="1" x14ac:dyDescent="0.3">
      <c r="D31" s="21" t="s">
        <v>40</v>
      </c>
      <c r="E31" s="9"/>
      <c r="H31" s="27" t="s">
        <v>63</v>
      </c>
    </row>
    <row r="32" spans="3:15" ht="15.75" thickBot="1" x14ac:dyDescent="0.3">
      <c r="D32" s="41">
        <v>5</v>
      </c>
      <c r="E32" s="51">
        <v>5</v>
      </c>
      <c r="F32">
        <f>E32*H52</f>
        <v>4</v>
      </c>
      <c r="H32" s="17" t="s">
        <v>28</v>
      </c>
    </row>
    <row r="33" spans="3:15" ht="15.75" thickBot="1" x14ac:dyDescent="0.3">
      <c r="D33" s="41">
        <v>5</v>
      </c>
      <c r="E33" s="51">
        <v>5</v>
      </c>
      <c r="F33">
        <f>E33*H52</f>
        <v>4</v>
      </c>
      <c r="H33" s="17" t="s">
        <v>7</v>
      </c>
    </row>
    <row r="34" spans="3:15" ht="15" customHeight="1" thickBot="1" x14ac:dyDescent="0.3">
      <c r="E34" s="52"/>
    </row>
    <row r="35" spans="3:15" ht="15" customHeight="1" thickBot="1" x14ac:dyDescent="0.3">
      <c r="D35" s="40" t="s">
        <v>29</v>
      </c>
      <c r="E35" s="51"/>
      <c r="F35">
        <f>E35*H52</f>
        <v>0</v>
      </c>
      <c r="H35" s="73" t="s">
        <v>53</v>
      </c>
      <c r="I35" s="36"/>
      <c r="J35" s="36"/>
      <c r="K35" s="36"/>
      <c r="L35" s="36"/>
      <c r="M35" s="35"/>
      <c r="N35" s="36"/>
    </row>
    <row r="36" spans="3:15" ht="15" customHeight="1" thickBot="1" x14ac:dyDescent="0.3">
      <c r="D36" s="40" t="s">
        <v>31</v>
      </c>
      <c r="E36" s="53">
        <v>10</v>
      </c>
      <c r="F36">
        <f>E36*H52</f>
        <v>8</v>
      </c>
      <c r="H36" s="73" t="s">
        <v>54</v>
      </c>
      <c r="I36" s="36"/>
      <c r="J36" s="36"/>
      <c r="K36" s="36"/>
      <c r="L36" s="36"/>
      <c r="M36" s="35"/>
      <c r="N36" s="36"/>
    </row>
    <row r="37" spans="3:15" ht="16.5" customHeight="1" thickBot="1" x14ac:dyDescent="0.3">
      <c r="D37" s="40" t="s">
        <v>41</v>
      </c>
      <c r="E37" s="53"/>
      <c r="F37">
        <f>E37*H52</f>
        <v>0</v>
      </c>
      <c r="H37" s="73" t="s">
        <v>55</v>
      </c>
      <c r="I37" s="36"/>
      <c r="J37" s="36"/>
      <c r="K37" s="36"/>
      <c r="L37" s="36"/>
      <c r="M37" s="35"/>
      <c r="N37" s="36"/>
    </row>
    <row r="38" spans="3:15" ht="15" customHeight="1" thickBot="1" x14ac:dyDescent="0.4">
      <c r="D38" s="40" t="s">
        <v>58</v>
      </c>
      <c r="E38" s="53"/>
      <c r="F38">
        <f>E38*H52</f>
        <v>0</v>
      </c>
      <c r="H38" s="73" t="s">
        <v>56</v>
      </c>
      <c r="I38" s="36"/>
      <c r="J38" s="36"/>
      <c r="K38" s="36"/>
      <c r="L38" s="36"/>
      <c r="M38" s="35"/>
      <c r="N38" s="36"/>
    </row>
    <row r="39" spans="3:15" ht="15" customHeight="1" thickBot="1" x14ac:dyDescent="0.4">
      <c r="D39" s="40" t="s">
        <v>42</v>
      </c>
      <c r="E39" s="53">
        <v>10</v>
      </c>
      <c r="F39">
        <f>E39*H52</f>
        <v>8</v>
      </c>
      <c r="H39" s="73" t="s">
        <v>57</v>
      </c>
      <c r="I39" s="36"/>
      <c r="J39" s="36"/>
      <c r="K39" s="36"/>
      <c r="L39" s="36"/>
      <c r="M39" s="35"/>
      <c r="N39" s="36"/>
    </row>
    <row r="40" spans="3:15" ht="15" customHeight="1" thickBot="1" x14ac:dyDescent="0.4">
      <c r="D40" s="40" t="s">
        <v>31</v>
      </c>
      <c r="E40" s="53">
        <v>10</v>
      </c>
      <c r="F40">
        <f>E40*H52</f>
        <v>8</v>
      </c>
      <c r="H40" s="35" t="s">
        <v>52</v>
      </c>
      <c r="I40" s="36"/>
      <c r="J40" s="36"/>
      <c r="K40" s="36"/>
      <c r="L40" s="36"/>
      <c r="M40" s="35"/>
      <c r="N40" s="36"/>
    </row>
    <row r="41" spans="3:15" ht="15.75" customHeight="1" thickBot="1" x14ac:dyDescent="0.4">
      <c r="D41" s="37">
        <v>5</v>
      </c>
      <c r="E41" s="53"/>
      <c r="F41" t="e">
        <f>E41*#REF!</f>
        <v>#REF!</v>
      </c>
      <c r="H41" s="35" t="s">
        <v>43</v>
      </c>
      <c r="I41" s="36"/>
      <c r="J41" s="36"/>
      <c r="K41" s="36"/>
      <c r="L41" s="36"/>
      <c r="M41" s="36"/>
      <c r="N41" s="36"/>
    </row>
    <row r="42" spans="3:15" ht="16.5" customHeight="1" thickBot="1" x14ac:dyDescent="0.4">
      <c r="D42" s="39" t="s">
        <v>29</v>
      </c>
      <c r="E42" s="51"/>
      <c r="F42">
        <f>E42*H52</f>
        <v>0</v>
      </c>
      <c r="H42" s="35" t="s">
        <v>60</v>
      </c>
      <c r="I42" s="36"/>
      <c r="J42" s="36"/>
      <c r="K42" s="36"/>
      <c r="L42" s="36"/>
      <c r="M42" s="36"/>
      <c r="N42" s="36"/>
    </row>
    <row r="43" spans="3:15" ht="16.5" customHeight="1" thickBot="1" x14ac:dyDescent="0.4">
      <c r="D43" s="39" t="s">
        <v>75</v>
      </c>
      <c r="E43" s="51"/>
      <c r="F43">
        <f>E43*52</f>
        <v>0</v>
      </c>
      <c r="H43" s="35" t="s">
        <v>59</v>
      </c>
      <c r="I43" s="36"/>
      <c r="J43" s="36"/>
      <c r="K43" s="36"/>
      <c r="L43" s="36"/>
      <c r="M43" s="36"/>
      <c r="N43" s="36"/>
    </row>
    <row r="44" spans="3:15" ht="18.75" customHeight="1" thickBot="1" x14ac:dyDescent="0.5">
      <c r="C44" s="19"/>
      <c r="D44" s="56" t="s">
        <v>76</v>
      </c>
      <c r="E44" s="12">
        <f>SUM(E32:E43)</f>
        <v>40</v>
      </c>
      <c r="F44" s="46" t="e">
        <f>SUM(F32:F43)</f>
        <v>#REF!</v>
      </c>
      <c r="I44" s="8"/>
      <c r="J44" s="8"/>
      <c r="K44" s="8"/>
      <c r="L44" s="8"/>
      <c r="O44" s="55"/>
    </row>
    <row r="45" spans="3:15" ht="15" thickBot="1" x14ac:dyDescent="0.4">
      <c r="C45" s="5"/>
      <c r="E45" s="10"/>
    </row>
    <row r="46" spans="3:15" ht="15" thickBot="1" x14ac:dyDescent="0.4">
      <c r="C46" s="33" t="s">
        <v>17</v>
      </c>
      <c r="D46" s="7"/>
      <c r="E46" s="54">
        <f>IF((E11/E9*100)&lt;50,50,((E11/E9*100)))</f>
        <v>50</v>
      </c>
      <c r="H46" s="35" t="s">
        <v>66</v>
      </c>
      <c r="I46" s="36"/>
      <c r="J46" s="36"/>
      <c r="K46" s="36"/>
      <c r="L46" s="36"/>
      <c r="M46" s="36"/>
      <c r="N46" s="36"/>
      <c r="O46" s="36"/>
    </row>
    <row r="47" spans="3:15" ht="15" thickBot="1" x14ac:dyDescent="0.4">
      <c r="D47" s="5"/>
      <c r="E47" s="38"/>
      <c r="F47" s="28"/>
    </row>
    <row r="48" spans="3:15" ht="15" thickBot="1" x14ac:dyDescent="0.4">
      <c r="C48" s="33" t="s">
        <v>30</v>
      </c>
      <c r="D48" s="5"/>
      <c r="E48" s="54">
        <f>IF((E11/E9*100)&lt;E6*100,E6*100,((E11/E9*100)))</f>
        <v>30</v>
      </c>
      <c r="F48" s="28"/>
      <c r="H48" s="35" t="s">
        <v>65</v>
      </c>
      <c r="I48" s="36"/>
      <c r="J48" s="36"/>
      <c r="K48" s="36"/>
      <c r="L48" s="36"/>
      <c r="M48" s="36"/>
      <c r="N48" s="36"/>
      <c r="O48" s="36"/>
    </row>
    <row r="49" spans="3:15" x14ac:dyDescent="0.35">
      <c r="C49" s="7"/>
      <c r="D49" s="5"/>
      <c r="E49" s="38"/>
      <c r="F49" s="28"/>
      <c r="H49" s="35" t="s">
        <v>83</v>
      </c>
      <c r="I49" s="36"/>
      <c r="J49" s="36"/>
      <c r="K49" s="36"/>
      <c r="L49" s="36"/>
      <c r="M49" s="36"/>
      <c r="N49" s="36"/>
      <c r="O49" s="36"/>
    </row>
    <row r="50" spans="3:15" x14ac:dyDescent="0.35">
      <c r="C50" s="7"/>
      <c r="D50" s="5"/>
      <c r="E50" s="38"/>
      <c r="F50" s="28"/>
      <c r="H50" s="45"/>
      <c r="I50" s="28"/>
      <c r="J50" s="28"/>
      <c r="K50" s="28"/>
      <c r="L50" s="28"/>
      <c r="M50" s="28"/>
      <c r="N50" s="28"/>
    </row>
    <row r="51" spans="3:15" ht="15" thickBot="1" x14ac:dyDescent="0.4">
      <c r="C51" s="7" t="s">
        <v>16</v>
      </c>
      <c r="D51" s="5"/>
      <c r="E51" s="31"/>
      <c r="F51" s="28"/>
    </row>
    <row r="52" spans="3:15" ht="15" thickBot="1" x14ac:dyDescent="0.4">
      <c r="C52" s="6" t="s">
        <v>15</v>
      </c>
      <c r="E52" s="14">
        <f>E44</f>
        <v>40</v>
      </c>
      <c r="H52" s="76">
        <f>IF(E52/E46&gt;=1,1,E52/E46)</f>
        <v>0.8</v>
      </c>
    </row>
    <row r="53" spans="3:15" ht="15" thickBot="1" x14ac:dyDescent="0.4">
      <c r="H53" s="3" t="s">
        <v>67</v>
      </c>
      <c r="K53" s="14">
        <f>K27</f>
        <v>365.77524556863398</v>
      </c>
      <c r="L53" t="s">
        <v>5</v>
      </c>
    </row>
    <row r="54" spans="3:15" ht="15" thickBot="1" x14ac:dyDescent="0.4">
      <c r="H54" s="77" t="s">
        <v>77</v>
      </c>
      <c r="K54" s="14">
        <f>K53*H52</f>
        <v>292.62019645490722</v>
      </c>
      <c r="L54" t="s">
        <v>5</v>
      </c>
    </row>
    <row r="55" spans="3:15" ht="15" thickBot="1" x14ac:dyDescent="0.4">
      <c r="H55" s="3" t="s">
        <v>8</v>
      </c>
      <c r="K55" s="14">
        <f>K53-K54</f>
        <v>73.155049113726761</v>
      </c>
      <c r="L55" t="s">
        <v>5</v>
      </c>
    </row>
    <row r="56" spans="3:15" x14ac:dyDescent="0.35">
      <c r="C56" t="s">
        <v>71</v>
      </c>
    </row>
    <row r="57" spans="3:15" x14ac:dyDescent="0.35">
      <c r="C57" s="20" t="s">
        <v>0</v>
      </c>
    </row>
    <row r="58" spans="3:15" x14ac:dyDescent="0.35">
      <c r="C58" s="71" t="s">
        <v>36</v>
      </c>
      <c r="D58" s="71"/>
    </row>
    <row r="59" spans="3:15" x14ac:dyDescent="0.35">
      <c r="C59" s="71" t="s">
        <v>33</v>
      </c>
      <c r="D59" s="71"/>
    </row>
    <row r="60" spans="3:15" x14ac:dyDescent="0.35">
      <c r="C60" s="71" t="s">
        <v>47</v>
      </c>
      <c r="D60" s="71"/>
    </row>
    <row r="61" spans="3:15" x14ac:dyDescent="0.35">
      <c r="C61" s="71" t="s">
        <v>34</v>
      </c>
      <c r="D61" s="71"/>
    </row>
    <row r="62" spans="3:15" x14ac:dyDescent="0.35">
      <c r="C62" s="71" t="s">
        <v>35</v>
      </c>
      <c r="D62" s="71"/>
    </row>
    <row r="63" spans="3:15" x14ac:dyDescent="0.35">
      <c r="C63" s="71"/>
    </row>
    <row r="64" spans="3:15" ht="8.25" customHeight="1" x14ac:dyDescent="0.35">
      <c r="C64" s="43"/>
    </row>
    <row r="65" spans="3:3" x14ac:dyDescent="0.35">
      <c r="C65" s="3"/>
    </row>
    <row r="66" spans="3:3" x14ac:dyDescent="0.35">
      <c r="C66" s="3"/>
    </row>
    <row r="67" spans="3:3" x14ac:dyDescent="0.35">
      <c r="C67" s="3"/>
    </row>
    <row r="68" spans="3:3" x14ac:dyDescent="0.35">
      <c r="C68" s="3"/>
    </row>
    <row r="69" spans="3:3" x14ac:dyDescent="0.35">
      <c r="C69" s="3"/>
    </row>
    <row r="70" spans="3:3" x14ac:dyDescent="0.35">
      <c r="C70" s="3"/>
    </row>
  </sheetData>
  <pageMargins left="0.25" right="0.25" top="0.75" bottom="0.75" header="0.3" footer="0.3"/>
  <pageSetup scale="67" fitToHeight="0" orientation="portrait" r:id="rId1"/>
  <headerFooter>
    <oddHeader>&amp;C&amp;USustainable Development Incentives Worksheet
&amp;"-,Bold"ORIGINAL PLAN&amp;"-,Regular"&amp;U - Build Area Exemption</oddHeader>
    <oddFooter>&amp;RRevised 1/4/17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view="pageLayout" zoomScale="75" zoomScaleNormal="100" zoomScalePageLayoutView="75" workbookViewId="0">
      <selection activeCell="H11" sqref="H11"/>
    </sheetView>
  </sheetViews>
  <sheetFormatPr defaultColWidth="8.54296875" defaultRowHeight="14.5" x14ac:dyDescent="0.35"/>
  <cols>
    <col min="1" max="1" width="4.54296875" customWidth="1"/>
    <col min="2" max="2" width="1.54296875" hidden="1" customWidth="1"/>
    <col min="3" max="3" width="33.453125" customWidth="1"/>
    <col min="4" max="4" width="8.1796875" customWidth="1"/>
    <col min="6" max="6" width="4.453125" customWidth="1"/>
    <col min="7" max="7" width="0.54296875" customWidth="1"/>
    <col min="8" max="8" width="27.54296875" customWidth="1"/>
    <col min="10" max="10" width="5.54296875" customWidth="1"/>
    <col min="11" max="11" width="10.453125" customWidth="1"/>
    <col min="12" max="12" width="5.1796875" customWidth="1"/>
  </cols>
  <sheetData>
    <row r="1" spans="3:15" ht="8.25" customHeight="1" x14ac:dyDescent="0.25"/>
    <row r="2" spans="3:15" ht="20.149999999999999" customHeight="1" thickBot="1" x14ac:dyDescent="0.35">
      <c r="C2" s="74" t="s">
        <v>68</v>
      </c>
      <c r="E2" s="83" t="s">
        <v>32</v>
      </c>
      <c r="H2" s="26" t="s">
        <v>85</v>
      </c>
    </row>
    <row r="3" spans="3:15" ht="16.399999999999999" customHeight="1" thickBot="1" x14ac:dyDescent="0.3">
      <c r="C3" s="1"/>
      <c r="H3" s="20" t="s">
        <v>13</v>
      </c>
      <c r="I3" s="82">
        <v>1449</v>
      </c>
      <c r="J3" t="s">
        <v>5</v>
      </c>
      <c r="K3" t="s">
        <v>82</v>
      </c>
    </row>
    <row r="4" spans="3:15" ht="17.899999999999999" customHeight="1" thickBot="1" x14ac:dyDescent="0.3">
      <c r="C4" s="1"/>
      <c r="H4" s="80" t="s">
        <v>78</v>
      </c>
      <c r="I4" s="82">
        <v>0</v>
      </c>
      <c r="J4" t="s">
        <v>5</v>
      </c>
    </row>
    <row r="5" spans="3:15" ht="17.899999999999999" customHeight="1" thickBot="1" x14ac:dyDescent="0.3">
      <c r="C5" s="1"/>
      <c r="H5" s="1" t="s">
        <v>79</v>
      </c>
      <c r="I5" s="81">
        <f>I3-I4</f>
        <v>1449</v>
      </c>
      <c r="J5" t="s">
        <v>5</v>
      </c>
    </row>
    <row r="6" spans="3:15" ht="15.75" thickBot="1" x14ac:dyDescent="0.3">
      <c r="C6" s="61" t="s">
        <v>45</v>
      </c>
      <c r="E6" s="48">
        <v>0.3</v>
      </c>
      <c r="F6" t="s">
        <v>2</v>
      </c>
      <c r="H6" s="3" t="s">
        <v>80</v>
      </c>
      <c r="I6" s="50">
        <v>636</v>
      </c>
      <c r="J6" t="s">
        <v>5</v>
      </c>
      <c r="K6" t="s">
        <v>81</v>
      </c>
    </row>
    <row r="7" spans="3:15" ht="15.75" thickBot="1" x14ac:dyDescent="0.3">
      <c r="C7" s="15" t="s">
        <v>46</v>
      </c>
      <c r="E7" s="12">
        <f>E9*E6</f>
        <v>143748</v>
      </c>
      <c r="F7" t="s">
        <v>1</v>
      </c>
      <c r="H7" t="s">
        <v>14</v>
      </c>
      <c r="I7" s="51">
        <v>0</v>
      </c>
      <c r="J7" t="s">
        <v>5</v>
      </c>
    </row>
    <row r="8" spans="3:15" ht="15.75" thickBot="1" x14ac:dyDescent="0.3">
      <c r="C8" s="15"/>
      <c r="E8" s="63"/>
      <c r="H8" t="s">
        <v>70</v>
      </c>
      <c r="I8" s="51">
        <v>0</v>
      </c>
      <c r="J8" t="s">
        <v>5</v>
      </c>
    </row>
    <row r="9" spans="3:15" ht="15.75" thickBot="1" x14ac:dyDescent="0.3">
      <c r="C9" s="3" t="s">
        <v>48</v>
      </c>
      <c r="D9" s="4">
        <f>E9/43560</f>
        <v>11</v>
      </c>
      <c r="E9" s="49">
        <v>479160</v>
      </c>
      <c r="F9" t="s">
        <v>1</v>
      </c>
      <c r="I9" s="62"/>
    </row>
    <row r="10" spans="3:15" ht="15.75" thickBot="1" x14ac:dyDescent="0.3">
      <c r="H10" s="20" t="s">
        <v>72</v>
      </c>
      <c r="I10" s="14">
        <f>I6-I7-I9</f>
        <v>636</v>
      </c>
      <c r="J10" t="s">
        <v>5</v>
      </c>
    </row>
    <row r="11" spans="3:15" ht="15.75" thickBot="1" x14ac:dyDescent="0.3">
      <c r="C11" s="20" t="s">
        <v>49</v>
      </c>
      <c r="D11" s="59">
        <f>E11/43560</f>
        <v>2.0661157024793386</v>
      </c>
      <c r="E11" s="60">
        <v>90000</v>
      </c>
      <c r="F11" t="s">
        <v>1</v>
      </c>
      <c r="H11" s="20"/>
      <c r="I11" s="57"/>
      <c r="O11" s="79"/>
    </row>
    <row r="12" spans="3:15" ht="15" customHeight="1" thickBot="1" x14ac:dyDescent="0.3">
      <c r="C12" s="18"/>
      <c r="D12" s="18"/>
      <c r="E12" s="44">
        <f>E11/E9</f>
        <v>0.18782870022539444</v>
      </c>
      <c r="F12" s="18" t="s">
        <v>2</v>
      </c>
      <c r="G12" s="18" t="s">
        <v>69</v>
      </c>
      <c r="H12" s="18"/>
      <c r="I12" s="24"/>
      <c r="J12" s="24"/>
      <c r="K12" s="24"/>
      <c r="L12" s="18"/>
    </row>
    <row r="13" spans="3:15" ht="18.75" x14ac:dyDescent="0.3">
      <c r="C13" s="74" t="s">
        <v>50</v>
      </c>
      <c r="M13" s="68"/>
      <c r="N13" s="68"/>
    </row>
    <row r="14" spans="3:15" ht="15.75" thickBot="1" x14ac:dyDescent="0.3">
      <c r="H14" s="13" t="s">
        <v>73</v>
      </c>
      <c r="M14" s="13" t="s">
        <v>38</v>
      </c>
      <c r="N14" s="78"/>
    </row>
    <row r="15" spans="3:15" ht="15.75" thickBot="1" x14ac:dyDescent="0.3">
      <c r="C15" s="32" t="s">
        <v>44</v>
      </c>
      <c r="E15" s="66"/>
      <c r="F15" s="66"/>
      <c r="H15" t="s">
        <v>39</v>
      </c>
      <c r="I15" s="51">
        <v>52000</v>
      </c>
      <c r="J15" s="11" t="s">
        <v>1</v>
      </c>
      <c r="K15" s="25">
        <f>I15/E7</f>
        <v>0.36174416339705595</v>
      </c>
      <c r="L15" t="s">
        <v>2</v>
      </c>
      <c r="M15" s="47">
        <f>I10*K15</f>
        <v>230.06928792052759</v>
      </c>
    </row>
    <row r="16" spans="3:15" ht="15.75" thickBot="1" x14ac:dyDescent="0.3">
      <c r="C16" s="1" t="s">
        <v>64</v>
      </c>
      <c r="H16" t="s">
        <v>37</v>
      </c>
      <c r="I16" s="51">
        <v>0</v>
      </c>
      <c r="J16" s="11">
        <v>0.25</v>
      </c>
      <c r="K16" s="23">
        <f>I16*J16</f>
        <v>0</v>
      </c>
      <c r="L16" t="s">
        <v>1</v>
      </c>
      <c r="M16" s="47">
        <f>(K15/E7)*I10</f>
        <v>1.6005042708109162E-3</v>
      </c>
    </row>
    <row r="17" spans="3:15" ht="15" customHeight="1" x14ac:dyDescent="0.25">
      <c r="C17" s="15" t="s">
        <v>21</v>
      </c>
      <c r="E17" s="8"/>
      <c r="H17" s="20"/>
      <c r="I17" s="9"/>
      <c r="J17" s="9"/>
      <c r="K17" s="9"/>
    </row>
    <row r="18" spans="3:15" ht="18.75" customHeight="1" thickBot="1" x14ac:dyDescent="0.3">
      <c r="C18" s="15" t="s">
        <v>18</v>
      </c>
      <c r="D18" s="3"/>
      <c r="E18" s="2"/>
      <c r="H18" s="13" t="s">
        <v>51</v>
      </c>
      <c r="I18" s="9"/>
      <c r="J18" s="42"/>
      <c r="K18" s="34" t="s">
        <v>9</v>
      </c>
    </row>
    <row r="19" spans="3:15" ht="15.75" thickBot="1" x14ac:dyDescent="0.3">
      <c r="C19" s="15" t="s">
        <v>19</v>
      </c>
      <c r="H19" t="s">
        <v>11</v>
      </c>
      <c r="I19" s="51">
        <v>66</v>
      </c>
      <c r="J19" s="11" t="s">
        <v>3</v>
      </c>
      <c r="K19" s="25">
        <f>I19*300/E7</f>
        <v>0.13774104683195593</v>
      </c>
      <c r="L19" t="s">
        <v>2</v>
      </c>
      <c r="M19" s="47">
        <f>I6*K19</f>
        <v>87.603305785123965</v>
      </c>
    </row>
    <row r="20" spans="3:15" ht="15.75" thickBot="1" x14ac:dyDescent="0.3">
      <c r="C20" s="72" t="s">
        <v>20</v>
      </c>
      <c r="H20" s="3" t="s">
        <v>10</v>
      </c>
      <c r="I20" s="51">
        <v>28</v>
      </c>
      <c r="J20" s="11" t="s">
        <v>3</v>
      </c>
      <c r="K20" s="25">
        <f>I20*1200/E7</f>
        <v>0.23374238250271309</v>
      </c>
      <c r="L20" t="s">
        <v>2</v>
      </c>
      <c r="M20" s="47">
        <f>I10*K20</f>
        <v>148.66015527172553</v>
      </c>
    </row>
    <row r="21" spans="3:15" ht="15.75" thickBot="1" x14ac:dyDescent="0.3">
      <c r="C21" s="15" t="s">
        <v>22</v>
      </c>
      <c r="H21" s="3" t="s">
        <v>12</v>
      </c>
      <c r="I21" s="51">
        <v>0</v>
      </c>
      <c r="J21" s="11" t="s">
        <v>3</v>
      </c>
      <c r="K21" s="25">
        <f>I21*750/E7</f>
        <v>0</v>
      </c>
      <c r="L21" t="s">
        <v>2</v>
      </c>
      <c r="M21" s="47">
        <f>I10*K21</f>
        <v>0</v>
      </c>
    </row>
    <row r="22" spans="3:15" ht="14.25" customHeight="1" x14ac:dyDescent="0.25">
      <c r="C22" s="15" t="s">
        <v>23</v>
      </c>
      <c r="I22" s="9"/>
      <c r="J22" s="11"/>
      <c r="K22" s="9"/>
      <c r="M22" s="47"/>
    </row>
    <row r="23" spans="3:15" ht="14.25" customHeight="1" thickBot="1" x14ac:dyDescent="0.3">
      <c r="C23" s="15" t="s">
        <v>24</v>
      </c>
      <c r="I23" s="64"/>
      <c r="J23" s="58"/>
      <c r="K23" s="65"/>
      <c r="M23" s="47"/>
    </row>
    <row r="24" spans="3:15" ht="15.75" thickBot="1" x14ac:dyDescent="0.3">
      <c r="C24" s="15" t="s">
        <v>25</v>
      </c>
      <c r="H24" s="13" t="s">
        <v>4</v>
      </c>
      <c r="I24" s="12">
        <f>I15+(I19*300)+(I20*1200)+(I21*750)+K16</f>
        <v>105400</v>
      </c>
      <c r="J24" s="11" t="s">
        <v>1</v>
      </c>
      <c r="K24" s="30">
        <f>I24/E7</f>
        <v>0.733227592731725</v>
      </c>
      <c r="L24" t="s">
        <v>2</v>
      </c>
      <c r="M24" s="47" t="s">
        <v>9</v>
      </c>
    </row>
    <row r="25" spans="3:15" ht="15" customHeight="1" thickBot="1" x14ac:dyDescent="0.3">
      <c r="C25" s="15" t="s">
        <v>26</v>
      </c>
      <c r="I25" s="10"/>
      <c r="J25" s="9"/>
      <c r="K25" s="10"/>
      <c r="M25" s="47"/>
    </row>
    <row r="26" spans="3:15" ht="15.75" thickBot="1" x14ac:dyDescent="0.3">
      <c r="C26" s="15" t="s">
        <v>27</v>
      </c>
      <c r="H26" s="3" t="s">
        <v>67</v>
      </c>
      <c r="I26" s="10"/>
      <c r="J26" s="29"/>
      <c r="K26" s="14">
        <f>I10*K24</f>
        <v>466.33274897737709</v>
      </c>
      <c r="L26" t="s">
        <v>5</v>
      </c>
      <c r="M26" s="47">
        <f>SUM(M15:M25)</f>
        <v>466.33434948164791</v>
      </c>
    </row>
    <row r="27" spans="3:15" ht="15.75" thickBot="1" x14ac:dyDescent="0.3">
      <c r="H27" s="3" t="s">
        <v>6</v>
      </c>
      <c r="I27" s="10"/>
      <c r="J27" s="9"/>
      <c r="K27" s="67">
        <f>I10-K26</f>
        <v>169.66725102262291</v>
      </c>
      <c r="L27" t="s">
        <v>5</v>
      </c>
      <c r="M27" s="16"/>
      <c r="O27" s="2"/>
    </row>
    <row r="28" spans="3:15" ht="19.5" thickBot="1" x14ac:dyDescent="0.35">
      <c r="C28" s="75" t="s">
        <v>74</v>
      </c>
      <c r="D28" s="68"/>
      <c r="E28" s="70">
        <f>IF((E11/E9*100)&lt;E6*100,50,((E11/E9*100)))</f>
        <v>50</v>
      </c>
      <c r="F28" s="68" t="s">
        <v>61</v>
      </c>
      <c r="G28" s="68"/>
      <c r="H28" s="68"/>
      <c r="I28" s="22"/>
      <c r="J28" s="22"/>
      <c r="K28" s="22"/>
      <c r="L28" s="68"/>
      <c r="M28" s="68"/>
      <c r="N28" s="68"/>
      <c r="O28" s="2"/>
    </row>
    <row r="29" spans="3:15" ht="7.5" customHeight="1" x14ac:dyDescent="0.25"/>
    <row r="30" spans="3:15" ht="15" customHeight="1" x14ac:dyDescent="0.25">
      <c r="C30" s="69" t="s">
        <v>62</v>
      </c>
      <c r="E30" s="9"/>
    </row>
    <row r="31" spans="3:15" ht="15.75" thickBot="1" x14ac:dyDescent="0.3">
      <c r="D31" s="21" t="s">
        <v>40</v>
      </c>
      <c r="E31" s="9"/>
      <c r="H31" s="27" t="s">
        <v>63</v>
      </c>
    </row>
    <row r="32" spans="3:15" ht="15.75" thickBot="1" x14ac:dyDescent="0.3">
      <c r="D32" s="41">
        <v>5</v>
      </c>
      <c r="E32" s="51">
        <v>5</v>
      </c>
      <c r="F32">
        <f>E32*H52</f>
        <v>4.5</v>
      </c>
      <c r="H32" s="17" t="s">
        <v>28</v>
      </c>
    </row>
    <row r="33" spans="3:15" ht="15.75" thickBot="1" x14ac:dyDescent="0.3">
      <c r="D33" s="41">
        <v>5</v>
      </c>
      <c r="E33" s="51">
        <v>5</v>
      </c>
      <c r="F33">
        <f>E33*H52</f>
        <v>4.5</v>
      </c>
      <c r="H33" s="17" t="s">
        <v>7</v>
      </c>
    </row>
    <row r="34" spans="3:15" ht="15" customHeight="1" thickBot="1" x14ac:dyDescent="0.3">
      <c r="E34" s="52"/>
    </row>
    <row r="35" spans="3:15" ht="15" customHeight="1" thickBot="1" x14ac:dyDescent="0.3">
      <c r="D35" s="40" t="s">
        <v>29</v>
      </c>
      <c r="E35" s="51"/>
      <c r="F35">
        <f>E35*H52</f>
        <v>0</v>
      </c>
      <c r="H35" s="73" t="s">
        <v>53</v>
      </c>
      <c r="I35" s="36"/>
      <c r="J35" s="36"/>
      <c r="K35" s="36"/>
      <c r="L35" s="36"/>
      <c r="M35" s="35"/>
      <c r="N35" s="36"/>
    </row>
    <row r="36" spans="3:15" ht="15" customHeight="1" thickBot="1" x14ac:dyDescent="0.3">
      <c r="D36" s="40" t="s">
        <v>31</v>
      </c>
      <c r="E36" s="53">
        <v>10</v>
      </c>
      <c r="F36">
        <f>E36*H52</f>
        <v>9</v>
      </c>
      <c r="H36" s="73" t="s">
        <v>54</v>
      </c>
      <c r="I36" s="36"/>
      <c r="J36" s="36"/>
      <c r="K36" s="36"/>
      <c r="L36" s="36"/>
      <c r="M36" s="35"/>
      <c r="N36" s="36"/>
    </row>
    <row r="37" spans="3:15" ht="16.5" customHeight="1" thickBot="1" x14ac:dyDescent="0.3">
      <c r="D37" s="40" t="s">
        <v>41</v>
      </c>
      <c r="E37" s="53"/>
      <c r="F37">
        <f>E37*H52</f>
        <v>0</v>
      </c>
      <c r="H37" s="73" t="s">
        <v>55</v>
      </c>
      <c r="I37" s="36"/>
      <c r="J37" s="36"/>
      <c r="K37" s="36"/>
      <c r="L37" s="36"/>
      <c r="M37" s="35"/>
      <c r="N37" s="36"/>
    </row>
    <row r="38" spans="3:15" ht="15" customHeight="1" thickBot="1" x14ac:dyDescent="0.4">
      <c r="D38" s="40" t="s">
        <v>58</v>
      </c>
      <c r="E38" s="53"/>
      <c r="F38">
        <f>E38*H52</f>
        <v>0</v>
      </c>
      <c r="H38" s="73" t="s">
        <v>56</v>
      </c>
      <c r="I38" s="36"/>
      <c r="J38" s="36"/>
      <c r="K38" s="36"/>
      <c r="L38" s="36"/>
      <c r="M38" s="35"/>
      <c r="N38" s="36"/>
    </row>
    <row r="39" spans="3:15" ht="15" customHeight="1" thickBot="1" x14ac:dyDescent="0.4">
      <c r="D39" s="40" t="s">
        <v>42</v>
      </c>
      <c r="E39" s="53">
        <v>15</v>
      </c>
      <c r="F39">
        <f>E39*H52</f>
        <v>13.5</v>
      </c>
      <c r="H39" s="73" t="s">
        <v>57</v>
      </c>
      <c r="I39" s="36"/>
      <c r="J39" s="36"/>
      <c r="K39" s="36"/>
      <c r="L39" s="36"/>
      <c r="M39" s="35"/>
      <c r="N39" s="36"/>
    </row>
    <row r="40" spans="3:15" ht="15" customHeight="1" thickBot="1" x14ac:dyDescent="0.4">
      <c r="D40" s="40" t="s">
        <v>31</v>
      </c>
      <c r="E40" s="53">
        <v>10</v>
      </c>
      <c r="F40">
        <f>E40*H52</f>
        <v>9</v>
      </c>
      <c r="H40" s="35" t="s">
        <v>52</v>
      </c>
      <c r="I40" s="36"/>
      <c r="J40" s="36"/>
      <c r="K40" s="36"/>
      <c r="L40" s="36"/>
      <c r="M40" s="35"/>
      <c r="N40" s="36"/>
    </row>
    <row r="41" spans="3:15" ht="15.75" customHeight="1" thickBot="1" x14ac:dyDescent="0.4">
      <c r="D41" s="37">
        <v>5</v>
      </c>
      <c r="E41" s="53"/>
      <c r="F41" t="e">
        <f>E41*#REF!</f>
        <v>#REF!</v>
      </c>
      <c r="H41" s="35" t="s">
        <v>43</v>
      </c>
      <c r="I41" s="36"/>
      <c r="J41" s="36"/>
      <c r="K41" s="36"/>
      <c r="L41" s="36"/>
      <c r="M41" s="36"/>
      <c r="N41" s="36"/>
    </row>
    <row r="42" spans="3:15" ht="16.5" customHeight="1" thickBot="1" x14ac:dyDescent="0.4">
      <c r="D42" s="39" t="s">
        <v>29</v>
      </c>
      <c r="E42" s="51"/>
      <c r="F42">
        <f>E42*H52</f>
        <v>0</v>
      </c>
      <c r="H42" s="35" t="s">
        <v>60</v>
      </c>
      <c r="I42" s="36"/>
      <c r="J42" s="36"/>
      <c r="K42" s="36"/>
      <c r="L42" s="36"/>
      <c r="M42" s="36"/>
      <c r="N42" s="36"/>
    </row>
    <row r="43" spans="3:15" ht="16.5" customHeight="1" thickBot="1" x14ac:dyDescent="0.4">
      <c r="D43" s="39" t="s">
        <v>75</v>
      </c>
      <c r="E43" s="51"/>
      <c r="F43">
        <f>E43*52</f>
        <v>0</v>
      </c>
      <c r="H43" s="35" t="s">
        <v>59</v>
      </c>
      <c r="I43" s="36"/>
      <c r="J43" s="36"/>
      <c r="K43" s="36"/>
      <c r="L43" s="36"/>
      <c r="M43" s="36"/>
      <c r="N43" s="36"/>
    </row>
    <row r="44" spans="3:15" ht="18.75" customHeight="1" thickBot="1" x14ac:dyDescent="0.5">
      <c r="C44" s="19"/>
      <c r="D44" s="56" t="s">
        <v>76</v>
      </c>
      <c r="E44" s="12">
        <f>SUM(E32:E43)</f>
        <v>45</v>
      </c>
      <c r="F44" s="46" t="e">
        <f>SUM(F32:F43)</f>
        <v>#REF!</v>
      </c>
      <c r="I44" s="8"/>
      <c r="J44" s="8"/>
      <c r="K44" s="8"/>
      <c r="L44" s="8"/>
      <c r="O44" s="55"/>
    </row>
    <row r="45" spans="3:15" ht="15" thickBot="1" x14ac:dyDescent="0.4">
      <c r="C45" s="5"/>
      <c r="E45" s="10"/>
    </row>
    <row r="46" spans="3:15" ht="15" thickBot="1" x14ac:dyDescent="0.4">
      <c r="C46" s="33" t="s">
        <v>17</v>
      </c>
      <c r="D46" s="7"/>
      <c r="E46" s="54">
        <f>IF((E11/E9*100)&lt;50,50,((E11/E9*100)))</f>
        <v>50</v>
      </c>
      <c r="H46" s="35" t="s">
        <v>66</v>
      </c>
      <c r="I46" s="36"/>
      <c r="J46" s="36"/>
      <c r="K46" s="36"/>
      <c r="L46" s="36"/>
      <c r="M46" s="36"/>
      <c r="N46" s="36"/>
      <c r="O46" s="36"/>
    </row>
    <row r="47" spans="3:15" ht="15" thickBot="1" x14ac:dyDescent="0.4">
      <c r="D47" s="5"/>
      <c r="E47" s="38"/>
      <c r="F47" s="28"/>
    </row>
    <row r="48" spans="3:15" ht="15" thickBot="1" x14ac:dyDescent="0.4">
      <c r="C48" s="33" t="s">
        <v>30</v>
      </c>
      <c r="D48" s="5"/>
      <c r="E48" s="54">
        <f>IF((E11/E9*100)&lt;E6*100,E6*100,((E11/E9*100)))</f>
        <v>30</v>
      </c>
      <c r="F48" s="28"/>
      <c r="H48" s="35" t="s">
        <v>65</v>
      </c>
      <c r="I48" s="36"/>
      <c r="J48" s="36"/>
      <c r="K48" s="36"/>
      <c r="L48" s="36"/>
      <c r="M48" s="36"/>
      <c r="N48" s="36"/>
      <c r="O48" s="36"/>
    </row>
    <row r="49" spans="3:15" x14ac:dyDescent="0.35">
      <c r="C49" s="7"/>
      <c r="D49" s="5"/>
      <c r="E49" s="38"/>
      <c r="F49" s="28"/>
      <c r="H49" s="35" t="s">
        <v>83</v>
      </c>
      <c r="I49" s="36"/>
      <c r="J49" s="36"/>
      <c r="K49" s="36"/>
      <c r="L49" s="36"/>
      <c r="M49" s="36"/>
      <c r="N49" s="36"/>
      <c r="O49" s="36"/>
    </row>
    <row r="50" spans="3:15" x14ac:dyDescent="0.35">
      <c r="C50" s="7"/>
      <c r="D50" s="5"/>
      <c r="E50" s="38"/>
      <c r="F50" s="28"/>
      <c r="H50" s="45"/>
      <c r="I50" s="28"/>
      <c r="J50" s="28"/>
      <c r="K50" s="28"/>
      <c r="L50" s="28"/>
      <c r="M50" s="28"/>
      <c r="N50" s="28"/>
    </row>
    <row r="51" spans="3:15" ht="15" thickBot="1" x14ac:dyDescent="0.4">
      <c r="C51" s="7" t="s">
        <v>16</v>
      </c>
      <c r="D51" s="5"/>
      <c r="E51" s="31"/>
      <c r="F51" s="28"/>
    </row>
    <row r="52" spans="3:15" ht="15" thickBot="1" x14ac:dyDescent="0.4">
      <c r="C52" s="6" t="s">
        <v>15</v>
      </c>
      <c r="E52" s="14">
        <f>E44</f>
        <v>45</v>
      </c>
      <c r="H52" s="76">
        <f>IF(E52/E46&gt;=1,1,E52/E46)</f>
        <v>0.9</v>
      </c>
    </row>
    <row r="53" spans="3:15" ht="15" thickBot="1" x14ac:dyDescent="0.4">
      <c r="H53" s="3" t="s">
        <v>67</v>
      </c>
      <c r="K53" s="14">
        <f>K27</f>
        <v>169.66725102262291</v>
      </c>
      <c r="L53" t="s">
        <v>5</v>
      </c>
    </row>
    <row r="54" spans="3:15" ht="15" thickBot="1" x14ac:dyDescent="0.4">
      <c r="H54" s="77" t="s">
        <v>77</v>
      </c>
      <c r="K54" s="14">
        <f>K53*H52</f>
        <v>152.70052592036063</v>
      </c>
      <c r="L54" t="s">
        <v>5</v>
      </c>
    </row>
    <row r="55" spans="3:15" ht="15" thickBot="1" x14ac:dyDescent="0.4">
      <c r="H55" s="3" t="s">
        <v>8</v>
      </c>
      <c r="K55" s="14">
        <f>K53-K54</f>
        <v>16.966725102262274</v>
      </c>
      <c r="L55" t="s">
        <v>5</v>
      </c>
    </row>
    <row r="56" spans="3:15" x14ac:dyDescent="0.35">
      <c r="C56" t="s">
        <v>71</v>
      </c>
    </row>
    <row r="57" spans="3:15" x14ac:dyDescent="0.35">
      <c r="C57" s="20" t="s">
        <v>0</v>
      </c>
    </row>
    <row r="58" spans="3:15" x14ac:dyDescent="0.35">
      <c r="C58" s="71" t="s">
        <v>36</v>
      </c>
      <c r="D58" s="71"/>
    </row>
    <row r="59" spans="3:15" x14ac:dyDescent="0.35">
      <c r="C59" s="71" t="s">
        <v>33</v>
      </c>
      <c r="D59" s="71"/>
    </row>
    <row r="60" spans="3:15" x14ac:dyDescent="0.35">
      <c r="C60" s="71" t="s">
        <v>47</v>
      </c>
      <c r="D60" s="71"/>
    </row>
    <row r="61" spans="3:15" x14ac:dyDescent="0.35">
      <c r="C61" s="71" t="s">
        <v>34</v>
      </c>
      <c r="D61" s="71"/>
    </row>
    <row r="62" spans="3:15" x14ac:dyDescent="0.35">
      <c r="C62" s="71" t="s">
        <v>35</v>
      </c>
      <c r="D62" s="71"/>
    </row>
    <row r="63" spans="3:15" x14ac:dyDescent="0.35">
      <c r="C63" s="71"/>
    </row>
    <row r="64" spans="3:15" ht="8.25" customHeight="1" x14ac:dyDescent="0.35">
      <c r="C64" s="43"/>
    </row>
    <row r="65" spans="3:3" x14ac:dyDescent="0.35">
      <c r="C65" s="3"/>
    </row>
    <row r="66" spans="3:3" x14ac:dyDescent="0.35">
      <c r="C66" s="3"/>
    </row>
    <row r="67" spans="3:3" x14ac:dyDescent="0.35">
      <c r="C67" s="3"/>
    </row>
    <row r="68" spans="3:3" x14ac:dyDescent="0.35">
      <c r="C68" s="3"/>
    </row>
    <row r="69" spans="3:3" x14ac:dyDescent="0.35">
      <c r="C69" s="3"/>
    </row>
    <row r="70" spans="3:3" x14ac:dyDescent="0.35">
      <c r="C70" s="3"/>
    </row>
  </sheetData>
  <pageMargins left="0.25" right="0.25" top="0.75" bottom="0.75" header="0.3" footer="0.3"/>
  <pageSetup scale="67" fitToHeight="0" orientation="portrait" r:id="rId1"/>
  <headerFooter>
    <oddHeader>&amp;C&amp;USustainable Development Incentives Worksheet
&amp;"-,Bold"MODIFIED PLAN&amp;"-,Regular"&amp;U - No Exemptions</oddHeader>
    <oddFooter>&amp;RRevised 1/4/17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view="pageLayout" zoomScale="75" zoomScaleNormal="100" zoomScalePageLayoutView="75" workbookViewId="0">
      <selection activeCell="H2" sqref="H2"/>
    </sheetView>
  </sheetViews>
  <sheetFormatPr defaultColWidth="8.54296875" defaultRowHeight="14.5" x14ac:dyDescent="0.35"/>
  <cols>
    <col min="1" max="1" width="4.54296875" customWidth="1"/>
    <col min="2" max="2" width="1.54296875" hidden="1" customWidth="1"/>
    <col min="3" max="3" width="33.453125" customWidth="1"/>
    <col min="4" max="4" width="8.1796875" customWidth="1"/>
    <col min="6" max="6" width="4.453125" customWidth="1"/>
    <col min="7" max="7" width="0.54296875" customWidth="1"/>
    <col min="8" max="8" width="27.54296875" customWidth="1"/>
    <col min="10" max="10" width="5.54296875" customWidth="1"/>
    <col min="11" max="11" width="10.453125" customWidth="1"/>
    <col min="12" max="12" width="5.1796875" customWidth="1"/>
  </cols>
  <sheetData>
    <row r="1" spans="3:15" ht="8.25" customHeight="1" x14ac:dyDescent="0.25"/>
    <row r="2" spans="3:15" ht="20.149999999999999" customHeight="1" thickBot="1" x14ac:dyDescent="0.35">
      <c r="C2" s="74" t="s">
        <v>68</v>
      </c>
      <c r="E2" s="83" t="s">
        <v>32</v>
      </c>
      <c r="H2" s="26" t="s">
        <v>85</v>
      </c>
    </row>
    <row r="3" spans="3:15" ht="16.399999999999999" customHeight="1" thickBot="1" x14ac:dyDescent="0.3">
      <c r="C3" s="1"/>
      <c r="H3" s="20" t="s">
        <v>13</v>
      </c>
      <c r="I3" s="82">
        <v>1449</v>
      </c>
      <c r="J3" t="s">
        <v>5</v>
      </c>
      <c r="K3" t="s">
        <v>82</v>
      </c>
    </row>
    <row r="4" spans="3:15" ht="17.899999999999999" customHeight="1" thickBot="1" x14ac:dyDescent="0.3">
      <c r="C4" s="1"/>
      <c r="H4" s="80" t="s">
        <v>78</v>
      </c>
      <c r="I4" s="82">
        <v>0</v>
      </c>
      <c r="J4" t="s">
        <v>5</v>
      </c>
    </row>
    <row r="5" spans="3:15" ht="17.899999999999999" customHeight="1" thickBot="1" x14ac:dyDescent="0.3">
      <c r="C5" s="1"/>
      <c r="H5" s="1" t="s">
        <v>79</v>
      </c>
      <c r="I5" s="81">
        <f>I3-I4</f>
        <v>1449</v>
      </c>
      <c r="J5" t="s">
        <v>5</v>
      </c>
    </row>
    <row r="6" spans="3:15" ht="15.75" thickBot="1" x14ac:dyDescent="0.3">
      <c r="C6" s="61" t="s">
        <v>45</v>
      </c>
      <c r="E6" s="48">
        <v>0.3</v>
      </c>
      <c r="F6" t="s">
        <v>2</v>
      </c>
      <c r="H6" s="3" t="s">
        <v>80</v>
      </c>
      <c r="I6" s="50">
        <v>550</v>
      </c>
      <c r="J6" t="s">
        <v>5</v>
      </c>
      <c r="K6" t="s">
        <v>81</v>
      </c>
    </row>
    <row r="7" spans="3:15" ht="15.75" thickBot="1" x14ac:dyDescent="0.3">
      <c r="C7" s="15" t="s">
        <v>46</v>
      </c>
      <c r="E7" s="12">
        <f>E9*E6</f>
        <v>143748</v>
      </c>
      <c r="F7" t="s">
        <v>1</v>
      </c>
      <c r="H7" t="s">
        <v>14</v>
      </c>
      <c r="I7" s="51">
        <v>0</v>
      </c>
      <c r="J7" t="s">
        <v>5</v>
      </c>
    </row>
    <row r="8" spans="3:15" ht="15.75" thickBot="1" x14ac:dyDescent="0.3">
      <c r="C8" s="15"/>
      <c r="E8" s="63"/>
      <c r="H8" t="s">
        <v>70</v>
      </c>
      <c r="I8" s="51">
        <v>0</v>
      </c>
      <c r="J8" t="s">
        <v>5</v>
      </c>
    </row>
    <row r="9" spans="3:15" ht="15.75" thickBot="1" x14ac:dyDescent="0.3">
      <c r="C9" s="3" t="s">
        <v>48</v>
      </c>
      <c r="D9" s="4">
        <f>E9/43560</f>
        <v>11</v>
      </c>
      <c r="E9" s="49">
        <v>479160</v>
      </c>
      <c r="F9" t="s">
        <v>1</v>
      </c>
      <c r="I9" s="62"/>
    </row>
    <row r="10" spans="3:15" ht="15.75" thickBot="1" x14ac:dyDescent="0.3">
      <c r="H10" s="20" t="s">
        <v>72</v>
      </c>
      <c r="I10" s="14">
        <f>I6-I7-I9</f>
        <v>550</v>
      </c>
      <c r="J10" t="s">
        <v>5</v>
      </c>
    </row>
    <row r="11" spans="3:15" ht="15.75" thickBot="1" x14ac:dyDescent="0.3">
      <c r="C11" s="20" t="s">
        <v>49</v>
      </c>
      <c r="D11" s="59">
        <f>E11/43560</f>
        <v>2.0661157024793386</v>
      </c>
      <c r="E11" s="60">
        <v>90000</v>
      </c>
      <c r="F11" t="s">
        <v>1</v>
      </c>
      <c r="H11" s="20"/>
      <c r="I11" s="57"/>
      <c r="O11" s="79"/>
    </row>
    <row r="12" spans="3:15" ht="15" customHeight="1" thickBot="1" x14ac:dyDescent="0.3">
      <c r="C12" s="18"/>
      <c r="D12" s="18"/>
      <c r="E12" s="44">
        <f>E11/E9</f>
        <v>0.18782870022539444</v>
      </c>
      <c r="F12" s="18" t="s">
        <v>2</v>
      </c>
      <c r="G12" s="18" t="s">
        <v>69</v>
      </c>
      <c r="H12" s="18"/>
      <c r="I12" s="24"/>
      <c r="J12" s="24"/>
      <c r="K12" s="24"/>
      <c r="L12" s="18"/>
    </row>
    <row r="13" spans="3:15" ht="18.75" x14ac:dyDescent="0.3">
      <c r="C13" s="74" t="s">
        <v>50</v>
      </c>
      <c r="M13" s="68"/>
      <c r="N13" s="68"/>
    </row>
    <row r="14" spans="3:15" ht="15.75" thickBot="1" x14ac:dyDescent="0.3">
      <c r="H14" s="13" t="s">
        <v>73</v>
      </c>
      <c r="M14" s="13" t="s">
        <v>38</v>
      </c>
      <c r="N14" s="78"/>
    </row>
    <row r="15" spans="3:15" ht="15.75" thickBot="1" x14ac:dyDescent="0.3">
      <c r="C15" s="32" t="s">
        <v>44</v>
      </c>
      <c r="E15" s="66"/>
      <c r="F15" s="66"/>
      <c r="H15" t="s">
        <v>39</v>
      </c>
      <c r="I15" s="51">
        <v>52000</v>
      </c>
      <c r="J15" s="11" t="s">
        <v>1</v>
      </c>
      <c r="K15" s="25">
        <f>I15/E7</f>
        <v>0.36174416339705595</v>
      </c>
      <c r="L15" t="s">
        <v>2</v>
      </c>
      <c r="M15" s="47">
        <f>I10*K15</f>
        <v>198.95928986838078</v>
      </c>
    </row>
    <row r="16" spans="3:15" ht="15.75" thickBot="1" x14ac:dyDescent="0.3">
      <c r="C16" s="1" t="s">
        <v>64</v>
      </c>
      <c r="H16" t="s">
        <v>37</v>
      </c>
      <c r="I16" s="51">
        <v>0</v>
      </c>
      <c r="J16" s="11">
        <v>0.25</v>
      </c>
      <c r="K16" s="23">
        <f>I16*J16</f>
        <v>0</v>
      </c>
      <c r="L16" t="s">
        <v>1</v>
      </c>
      <c r="M16" s="47">
        <f>(K15/E7)*I10</f>
        <v>1.3840838819905723E-3</v>
      </c>
    </row>
    <row r="17" spans="3:15" ht="15" customHeight="1" x14ac:dyDescent="0.25">
      <c r="C17" s="15" t="s">
        <v>21</v>
      </c>
      <c r="E17" s="8"/>
      <c r="H17" s="20"/>
      <c r="I17" s="9"/>
      <c r="J17" s="9"/>
      <c r="K17" s="9"/>
    </row>
    <row r="18" spans="3:15" ht="18.75" customHeight="1" thickBot="1" x14ac:dyDescent="0.3">
      <c r="C18" s="15" t="s">
        <v>18</v>
      </c>
      <c r="D18" s="3"/>
      <c r="E18" s="2"/>
      <c r="H18" s="13" t="s">
        <v>51</v>
      </c>
      <c r="I18" s="9"/>
      <c r="J18" s="42"/>
      <c r="K18" s="34" t="s">
        <v>9</v>
      </c>
    </row>
    <row r="19" spans="3:15" ht="15.75" thickBot="1" x14ac:dyDescent="0.3">
      <c r="C19" s="15" t="s">
        <v>19</v>
      </c>
      <c r="H19" t="s">
        <v>11</v>
      </c>
      <c r="I19" s="51">
        <v>66</v>
      </c>
      <c r="J19" s="11" t="s">
        <v>3</v>
      </c>
      <c r="K19" s="25">
        <f>I19*300/E7</f>
        <v>0.13774104683195593</v>
      </c>
      <c r="L19" t="s">
        <v>2</v>
      </c>
      <c r="M19" s="47">
        <f>I6*K19</f>
        <v>75.757575757575765</v>
      </c>
    </row>
    <row r="20" spans="3:15" ht="15.75" thickBot="1" x14ac:dyDescent="0.3">
      <c r="C20" s="72" t="s">
        <v>20</v>
      </c>
      <c r="H20" s="3" t="s">
        <v>10</v>
      </c>
      <c r="I20" s="51">
        <v>28</v>
      </c>
      <c r="J20" s="11" t="s">
        <v>3</v>
      </c>
      <c r="K20" s="25">
        <f>I20*1200/E7</f>
        <v>0.23374238250271309</v>
      </c>
      <c r="L20" t="s">
        <v>2</v>
      </c>
      <c r="M20" s="47">
        <f>I10*K20</f>
        <v>128.55831037649219</v>
      </c>
    </row>
    <row r="21" spans="3:15" ht="15.75" thickBot="1" x14ac:dyDescent="0.3">
      <c r="C21" s="15" t="s">
        <v>22</v>
      </c>
      <c r="H21" s="3" t="s">
        <v>12</v>
      </c>
      <c r="I21" s="51">
        <v>0</v>
      </c>
      <c r="J21" s="11" t="s">
        <v>3</v>
      </c>
      <c r="K21" s="25">
        <f>I21*750/E7</f>
        <v>0</v>
      </c>
      <c r="L21" t="s">
        <v>2</v>
      </c>
      <c r="M21" s="47">
        <f>I10*K21</f>
        <v>0</v>
      </c>
    </row>
    <row r="22" spans="3:15" ht="14.25" customHeight="1" x14ac:dyDescent="0.25">
      <c r="C22" s="15" t="s">
        <v>23</v>
      </c>
      <c r="I22" s="9"/>
      <c r="J22" s="11"/>
      <c r="K22" s="9"/>
      <c r="M22" s="47"/>
    </row>
    <row r="23" spans="3:15" ht="14.25" customHeight="1" thickBot="1" x14ac:dyDescent="0.3">
      <c r="C23" s="15" t="s">
        <v>24</v>
      </c>
      <c r="I23" s="64"/>
      <c r="J23" s="58"/>
      <c r="K23" s="65"/>
      <c r="M23" s="47"/>
    </row>
    <row r="24" spans="3:15" ht="15.75" thickBot="1" x14ac:dyDescent="0.3">
      <c r="C24" s="15" t="s">
        <v>25</v>
      </c>
      <c r="H24" s="13" t="s">
        <v>4</v>
      </c>
      <c r="I24" s="12">
        <f>I15+(I19*300)+(I20*1200)+(I21*750)+K16</f>
        <v>105400</v>
      </c>
      <c r="J24" s="11" t="s">
        <v>1</v>
      </c>
      <c r="K24" s="30">
        <f>I24/E7</f>
        <v>0.733227592731725</v>
      </c>
      <c r="L24" t="s">
        <v>2</v>
      </c>
      <c r="M24" s="47" t="s">
        <v>9</v>
      </c>
    </row>
    <row r="25" spans="3:15" ht="15" customHeight="1" thickBot="1" x14ac:dyDescent="0.3">
      <c r="C25" s="15" t="s">
        <v>26</v>
      </c>
      <c r="I25" s="10"/>
      <c r="J25" s="9"/>
      <c r="K25" s="10"/>
      <c r="M25" s="47"/>
    </row>
    <row r="26" spans="3:15" ht="15.75" thickBot="1" x14ac:dyDescent="0.3">
      <c r="C26" s="15" t="s">
        <v>27</v>
      </c>
      <c r="H26" s="3" t="s">
        <v>67</v>
      </c>
      <c r="I26" s="10"/>
      <c r="J26" s="29"/>
      <c r="K26" s="14">
        <f>I10*K24</f>
        <v>403.27517600244875</v>
      </c>
      <c r="L26" t="s">
        <v>5</v>
      </c>
      <c r="M26" s="47">
        <f>SUM(M15:M25)</f>
        <v>403.27656008633073</v>
      </c>
    </row>
    <row r="27" spans="3:15" ht="15.75" thickBot="1" x14ac:dyDescent="0.3">
      <c r="H27" s="3" t="s">
        <v>6</v>
      </c>
      <c r="I27" s="10"/>
      <c r="J27" s="9"/>
      <c r="K27" s="67">
        <f>I10-K26</f>
        <v>146.72482399755125</v>
      </c>
      <c r="L27" t="s">
        <v>5</v>
      </c>
      <c r="M27" s="16"/>
      <c r="O27" s="2"/>
    </row>
    <row r="28" spans="3:15" ht="19.5" thickBot="1" x14ac:dyDescent="0.35">
      <c r="C28" s="75" t="s">
        <v>74</v>
      </c>
      <c r="D28" s="68"/>
      <c r="E28" s="70">
        <f>IF((E11/E9*100)&lt;E6*100,50,((E11/E9*100)))</f>
        <v>50</v>
      </c>
      <c r="F28" s="68" t="s">
        <v>61</v>
      </c>
      <c r="G28" s="68"/>
      <c r="H28" s="68"/>
      <c r="I28" s="22"/>
      <c r="J28" s="22"/>
      <c r="K28" s="22"/>
      <c r="L28" s="68"/>
      <c r="M28" s="68"/>
      <c r="N28" s="68"/>
      <c r="O28" s="2"/>
    </row>
    <row r="29" spans="3:15" ht="7.5" customHeight="1" x14ac:dyDescent="0.25"/>
    <row r="30" spans="3:15" ht="15" customHeight="1" x14ac:dyDescent="0.25">
      <c r="C30" s="69" t="s">
        <v>62</v>
      </c>
      <c r="E30" s="9"/>
    </row>
    <row r="31" spans="3:15" ht="15.75" thickBot="1" x14ac:dyDescent="0.3">
      <c r="D31" s="21" t="s">
        <v>40</v>
      </c>
      <c r="E31" s="9"/>
      <c r="H31" s="27" t="s">
        <v>63</v>
      </c>
    </row>
    <row r="32" spans="3:15" ht="15.75" thickBot="1" x14ac:dyDescent="0.3">
      <c r="D32" s="41">
        <v>5</v>
      </c>
      <c r="E32" s="51">
        <v>5</v>
      </c>
      <c r="F32">
        <f>E32*H52</f>
        <v>4.5</v>
      </c>
      <c r="H32" s="17" t="s">
        <v>28</v>
      </c>
    </row>
    <row r="33" spans="3:15" ht="15.75" thickBot="1" x14ac:dyDescent="0.3">
      <c r="D33" s="41">
        <v>5</v>
      </c>
      <c r="E33" s="51">
        <v>5</v>
      </c>
      <c r="F33">
        <f>E33*H52</f>
        <v>4.5</v>
      </c>
      <c r="H33" s="17" t="s">
        <v>7</v>
      </c>
    </row>
    <row r="34" spans="3:15" ht="15" customHeight="1" thickBot="1" x14ac:dyDescent="0.3">
      <c r="E34" s="52"/>
    </row>
    <row r="35" spans="3:15" ht="15" customHeight="1" thickBot="1" x14ac:dyDescent="0.3">
      <c r="D35" s="40" t="s">
        <v>29</v>
      </c>
      <c r="E35" s="51"/>
      <c r="F35">
        <f>E35*H52</f>
        <v>0</v>
      </c>
      <c r="H35" s="73" t="s">
        <v>53</v>
      </c>
      <c r="I35" s="36"/>
      <c r="J35" s="36"/>
      <c r="K35" s="36"/>
      <c r="L35" s="36"/>
      <c r="M35" s="35"/>
      <c r="N35" s="36"/>
    </row>
    <row r="36" spans="3:15" ht="15" customHeight="1" thickBot="1" x14ac:dyDescent="0.3">
      <c r="D36" s="40" t="s">
        <v>31</v>
      </c>
      <c r="E36" s="53">
        <v>10</v>
      </c>
      <c r="F36">
        <f>E36*H52</f>
        <v>9</v>
      </c>
      <c r="H36" s="73" t="s">
        <v>54</v>
      </c>
      <c r="I36" s="36"/>
      <c r="J36" s="36"/>
      <c r="K36" s="36"/>
      <c r="L36" s="36"/>
      <c r="M36" s="35"/>
      <c r="N36" s="36"/>
    </row>
    <row r="37" spans="3:15" ht="16.5" customHeight="1" thickBot="1" x14ac:dyDescent="0.3">
      <c r="D37" s="40" t="s">
        <v>41</v>
      </c>
      <c r="E37" s="53"/>
      <c r="F37">
        <f>E37*H52</f>
        <v>0</v>
      </c>
      <c r="H37" s="73" t="s">
        <v>55</v>
      </c>
      <c r="I37" s="36"/>
      <c r="J37" s="36"/>
      <c r="K37" s="36"/>
      <c r="L37" s="36"/>
      <c r="M37" s="35"/>
      <c r="N37" s="36"/>
    </row>
    <row r="38" spans="3:15" ht="15" customHeight="1" thickBot="1" x14ac:dyDescent="0.4">
      <c r="D38" s="40" t="s">
        <v>58</v>
      </c>
      <c r="E38" s="53"/>
      <c r="F38">
        <f>E38*H52</f>
        <v>0</v>
      </c>
      <c r="H38" s="73" t="s">
        <v>56</v>
      </c>
      <c r="I38" s="36"/>
      <c r="J38" s="36"/>
      <c r="K38" s="36"/>
      <c r="L38" s="36"/>
      <c r="M38" s="35"/>
      <c r="N38" s="36"/>
    </row>
    <row r="39" spans="3:15" ht="15" customHeight="1" thickBot="1" x14ac:dyDescent="0.4">
      <c r="D39" s="40" t="s">
        <v>42</v>
      </c>
      <c r="E39" s="53">
        <v>15</v>
      </c>
      <c r="F39">
        <f>E39*H52</f>
        <v>13.5</v>
      </c>
      <c r="H39" s="73" t="s">
        <v>57</v>
      </c>
      <c r="I39" s="36"/>
      <c r="J39" s="36"/>
      <c r="K39" s="36"/>
      <c r="L39" s="36"/>
      <c r="M39" s="35"/>
      <c r="N39" s="36"/>
    </row>
    <row r="40" spans="3:15" ht="15" customHeight="1" thickBot="1" x14ac:dyDescent="0.4">
      <c r="D40" s="40" t="s">
        <v>31</v>
      </c>
      <c r="E40" s="53">
        <v>10</v>
      </c>
      <c r="F40">
        <f>E40*H52</f>
        <v>9</v>
      </c>
      <c r="H40" s="35" t="s">
        <v>52</v>
      </c>
      <c r="I40" s="36"/>
      <c r="J40" s="36"/>
      <c r="K40" s="36"/>
      <c r="L40" s="36"/>
      <c r="M40" s="35"/>
      <c r="N40" s="36"/>
    </row>
    <row r="41" spans="3:15" ht="15.75" customHeight="1" thickBot="1" x14ac:dyDescent="0.4">
      <c r="D41" s="37">
        <v>5</v>
      </c>
      <c r="E41" s="53"/>
      <c r="F41" t="e">
        <f>E41*#REF!</f>
        <v>#REF!</v>
      </c>
      <c r="H41" s="35" t="s">
        <v>43</v>
      </c>
      <c r="I41" s="36"/>
      <c r="J41" s="36"/>
      <c r="K41" s="36"/>
      <c r="L41" s="36"/>
      <c r="M41" s="36"/>
      <c r="N41" s="36"/>
    </row>
    <row r="42" spans="3:15" ht="16.5" customHeight="1" thickBot="1" x14ac:dyDescent="0.4">
      <c r="D42" s="39" t="s">
        <v>29</v>
      </c>
      <c r="E42" s="51"/>
      <c r="F42">
        <f>E42*H52</f>
        <v>0</v>
      </c>
      <c r="H42" s="35" t="s">
        <v>60</v>
      </c>
      <c r="I42" s="36"/>
      <c r="J42" s="36"/>
      <c r="K42" s="36"/>
      <c r="L42" s="36"/>
      <c r="M42" s="36"/>
      <c r="N42" s="36"/>
    </row>
    <row r="43" spans="3:15" ht="16.5" customHeight="1" thickBot="1" x14ac:dyDescent="0.4">
      <c r="D43" s="39" t="s">
        <v>75</v>
      </c>
      <c r="E43" s="51"/>
      <c r="F43">
        <f>E43*52</f>
        <v>0</v>
      </c>
      <c r="H43" s="35" t="s">
        <v>59</v>
      </c>
      <c r="I43" s="36"/>
      <c r="J43" s="36"/>
      <c r="K43" s="36"/>
      <c r="L43" s="36"/>
      <c r="M43" s="36"/>
      <c r="N43" s="36"/>
    </row>
    <row r="44" spans="3:15" ht="18.75" customHeight="1" thickBot="1" x14ac:dyDescent="0.5">
      <c r="C44" s="19"/>
      <c r="D44" s="56" t="s">
        <v>76</v>
      </c>
      <c r="E44" s="12">
        <f>SUM(E32:E43)</f>
        <v>45</v>
      </c>
      <c r="F44" s="46" t="e">
        <f>SUM(F32:F43)</f>
        <v>#REF!</v>
      </c>
      <c r="I44" s="8"/>
      <c r="J44" s="8"/>
      <c r="K44" s="8"/>
      <c r="L44" s="8"/>
      <c r="O44" s="55"/>
    </row>
    <row r="45" spans="3:15" ht="15" thickBot="1" x14ac:dyDescent="0.4">
      <c r="C45" s="5"/>
      <c r="E45" s="10"/>
    </row>
    <row r="46" spans="3:15" ht="15" thickBot="1" x14ac:dyDescent="0.4">
      <c r="C46" s="33" t="s">
        <v>17</v>
      </c>
      <c r="D46" s="7"/>
      <c r="E46" s="54">
        <f>IF((E11/E9*100)&lt;50,50,((E11/E9*100)))</f>
        <v>50</v>
      </c>
      <c r="H46" s="35" t="s">
        <v>66</v>
      </c>
      <c r="I46" s="36"/>
      <c r="J46" s="36"/>
      <c r="K46" s="36"/>
      <c r="L46" s="36"/>
      <c r="M46" s="36"/>
      <c r="N46" s="36"/>
      <c r="O46" s="36"/>
    </row>
    <row r="47" spans="3:15" ht="15" thickBot="1" x14ac:dyDescent="0.4">
      <c r="D47" s="5"/>
      <c r="E47" s="38"/>
      <c r="F47" s="28"/>
    </row>
    <row r="48" spans="3:15" ht="15" thickBot="1" x14ac:dyDescent="0.4">
      <c r="C48" s="33" t="s">
        <v>30</v>
      </c>
      <c r="D48" s="5"/>
      <c r="E48" s="54">
        <f>IF((E11/E9*100)&lt;E6*100,E6*100,((E11/E9*100)))</f>
        <v>30</v>
      </c>
      <c r="F48" s="28"/>
      <c r="H48" s="35" t="s">
        <v>65</v>
      </c>
      <c r="I48" s="36"/>
      <c r="J48" s="36"/>
      <c r="K48" s="36"/>
      <c r="L48" s="36"/>
      <c r="M48" s="36"/>
      <c r="N48" s="36"/>
      <c r="O48" s="36"/>
    </row>
    <row r="49" spans="3:15" x14ac:dyDescent="0.35">
      <c r="C49" s="7"/>
      <c r="D49" s="5"/>
      <c r="E49" s="38"/>
      <c r="F49" s="28"/>
      <c r="H49" s="35" t="s">
        <v>83</v>
      </c>
      <c r="I49" s="36"/>
      <c r="J49" s="36"/>
      <c r="K49" s="36"/>
      <c r="L49" s="36"/>
      <c r="M49" s="36"/>
      <c r="N49" s="36"/>
      <c r="O49" s="36"/>
    </row>
    <row r="50" spans="3:15" x14ac:dyDescent="0.35">
      <c r="C50" s="7"/>
      <c r="D50" s="5"/>
      <c r="E50" s="38"/>
      <c r="F50" s="28"/>
      <c r="H50" s="45"/>
      <c r="I50" s="28"/>
      <c r="J50" s="28"/>
      <c r="K50" s="28"/>
      <c r="L50" s="28"/>
      <c r="M50" s="28"/>
      <c r="N50" s="28"/>
    </row>
    <row r="51" spans="3:15" ht="15" thickBot="1" x14ac:dyDescent="0.4">
      <c r="C51" s="7" t="s">
        <v>16</v>
      </c>
      <c r="D51" s="5"/>
      <c r="E51" s="31"/>
      <c r="F51" s="28"/>
    </row>
    <row r="52" spans="3:15" ht="15" thickBot="1" x14ac:dyDescent="0.4">
      <c r="C52" s="6" t="s">
        <v>15</v>
      </c>
      <c r="E52" s="14">
        <f>E44</f>
        <v>45</v>
      </c>
      <c r="H52" s="76">
        <f>IF(E52/E46&gt;=1,1,E52/E46)</f>
        <v>0.9</v>
      </c>
    </row>
    <row r="53" spans="3:15" ht="15" thickBot="1" x14ac:dyDescent="0.4">
      <c r="H53" s="3" t="s">
        <v>67</v>
      </c>
      <c r="K53" s="14">
        <f>K27</f>
        <v>146.72482399755125</v>
      </c>
      <c r="L53" t="s">
        <v>5</v>
      </c>
    </row>
    <row r="54" spans="3:15" ht="15" thickBot="1" x14ac:dyDescent="0.4">
      <c r="H54" s="77" t="s">
        <v>77</v>
      </c>
      <c r="K54" s="14">
        <f>K53*H52</f>
        <v>132.05234159779613</v>
      </c>
      <c r="L54" t="s">
        <v>5</v>
      </c>
    </row>
    <row r="55" spans="3:15" ht="15" thickBot="1" x14ac:dyDescent="0.4">
      <c r="H55" s="3" t="s">
        <v>8</v>
      </c>
      <c r="K55" s="14">
        <f>K53-K54</f>
        <v>14.672482399755125</v>
      </c>
      <c r="L55" t="s">
        <v>5</v>
      </c>
    </row>
    <row r="56" spans="3:15" x14ac:dyDescent="0.35">
      <c r="C56" t="s">
        <v>71</v>
      </c>
    </row>
    <row r="57" spans="3:15" x14ac:dyDescent="0.35">
      <c r="C57" s="20" t="s">
        <v>0</v>
      </c>
    </row>
    <row r="58" spans="3:15" x14ac:dyDescent="0.35">
      <c r="C58" s="71" t="s">
        <v>36</v>
      </c>
      <c r="D58" s="71"/>
    </row>
    <row r="59" spans="3:15" x14ac:dyDescent="0.35">
      <c r="C59" s="71" t="s">
        <v>33</v>
      </c>
      <c r="D59" s="71"/>
    </row>
    <row r="60" spans="3:15" x14ac:dyDescent="0.35">
      <c r="C60" s="71" t="s">
        <v>47</v>
      </c>
      <c r="D60" s="71"/>
    </row>
    <row r="61" spans="3:15" x14ac:dyDescent="0.35">
      <c r="C61" s="71" t="s">
        <v>34</v>
      </c>
      <c r="D61" s="71"/>
    </row>
    <row r="62" spans="3:15" x14ac:dyDescent="0.35">
      <c r="C62" s="71" t="s">
        <v>35</v>
      </c>
      <c r="D62" s="71"/>
    </row>
    <row r="63" spans="3:15" x14ac:dyDescent="0.35">
      <c r="C63" s="71"/>
    </row>
    <row r="64" spans="3:15" ht="8.25" customHeight="1" x14ac:dyDescent="0.35">
      <c r="C64" s="43"/>
    </row>
    <row r="65" spans="3:3" x14ac:dyDescent="0.35">
      <c r="C65" s="3"/>
    </row>
    <row r="66" spans="3:3" x14ac:dyDescent="0.35">
      <c r="C66" s="3"/>
    </row>
    <row r="67" spans="3:3" x14ac:dyDescent="0.35">
      <c r="C67" s="3"/>
    </row>
    <row r="68" spans="3:3" x14ac:dyDescent="0.35">
      <c r="C68" s="3"/>
    </row>
    <row r="69" spans="3:3" x14ac:dyDescent="0.35">
      <c r="C69" s="3"/>
    </row>
    <row r="70" spans="3:3" x14ac:dyDescent="0.35">
      <c r="C70" s="3"/>
    </row>
  </sheetData>
  <pageMargins left="0.25" right="0.25" top="0.75" bottom="0.75" header="0.3" footer="0.3"/>
  <pageSetup scale="67" fitToHeight="0" orientation="portrait" r:id="rId1"/>
  <headerFooter>
    <oddHeader>&amp;C&amp;USustainable Development Incentives Worksheet
&amp;"-,Bold"MODIFIED PLAN&amp;"-,Regular"&amp;U - Building Pad Exemption</oddHeader>
    <oddFooter>&amp;RRevised 1/4/17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70"/>
  <sheetViews>
    <sheetView view="pageLayout" topLeftCell="A7" zoomScale="75" zoomScaleNormal="100" zoomScalePageLayoutView="75" workbookViewId="0">
      <selection activeCell="Q18" sqref="Q18"/>
    </sheetView>
  </sheetViews>
  <sheetFormatPr defaultColWidth="8.54296875" defaultRowHeight="14.5" x14ac:dyDescent="0.35"/>
  <cols>
    <col min="1" max="1" width="4.54296875" customWidth="1"/>
    <col min="2" max="2" width="1.54296875" hidden="1" customWidth="1"/>
    <col min="3" max="3" width="33.453125" customWidth="1"/>
    <col min="4" max="4" width="8.1796875" customWidth="1"/>
    <col min="6" max="6" width="4.453125" customWidth="1"/>
    <col min="7" max="7" width="0.54296875" customWidth="1"/>
    <col min="8" max="8" width="27.54296875" customWidth="1"/>
    <col min="10" max="10" width="5.54296875" customWidth="1"/>
    <col min="11" max="11" width="10.453125" customWidth="1"/>
    <col min="12" max="12" width="5.1796875" customWidth="1"/>
  </cols>
  <sheetData>
    <row r="1" spans="3:15" ht="8.25" customHeight="1" x14ac:dyDescent="0.25"/>
    <row r="2" spans="3:15" ht="20.149999999999999" customHeight="1" thickBot="1" x14ac:dyDescent="0.35">
      <c r="C2" s="74" t="s">
        <v>68</v>
      </c>
      <c r="E2" s="83" t="s">
        <v>32</v>
      </c>
      <c r="H2" s="26" t="s">
        <v>85</v>
      </c>
    </row>
    <row r="3" spans="3:15" ht="16.399999999999999" customHeight="1" thickBot="1" x14ac:dyDescent="0.3">
      <c r="C3" s="1"/>
      <c r="H3" s="20" t="s">
        <v>13</v>
      </c>
      <c r="I3" s="82">
        <v>1449</v>
      </c>
      <c r="J3" t="s">
        <v>5</v>
      </c>
      <c r="K3" t="s">
        <v>82</v>
      </c>
    </row>
    <row r="4" spans="3:15" ht="17.899999999999999" customHeight="1" thickBot="1" x14ac:dyDescent="0.3">
      <c r="C4" s="1"/>
      <c r="H4" s="80" t="s">
        <v>78</v>
      </c>
      <c r="I4" s="82">
        <v>0</v>
      </c>
      <c r="J4" t="s">
        <v>5</v>
      </c>
    </row>
    <row r="5" spans="3:15" ht="17.899999999999999" customHeight="1" thickBot="1" x14ac:dyDescent="0.3">
      <c r="C5" s="1"/>
      <c r="H5" s="1" t="s">
        <v>79</v>
      </c>
      <c r="I5" s="81">
        <f>I3-I4</f>
        <v>1449</v>
      </c>
      <c r="J5" t="s">
        <v>5</v>
      </c>
    </row>
    <row r="6" spans="3:15" ht="15.75" thickBot="1" x14ac:dyDescent="0.3">
      <c r="C6" s="61" t="s">
        <v>45</v>
      </c>
      <c r="E6" s="48">
        <v>0.3</v>
      </c>
      <c r="F6" t="s">
        <v>2</v>
      </c>
      <c r="H6" s="3" t="s">
        <v>80</v>
      </c>
      <c r="I6" s="50">
        <v>489</v>
      </c>
      <c r="J6" t="s">
        <v>5</v>
      </c>
      <c r="K6" t="s">
        <v>81</v>
      </c>
    </row>
    <row r="7" spans="3:15" ht="15.75" thickBot="1" x14ac:dyDescent="0.3">
      <c r="C7" s="15" t="s">
        <v>46</v>
      </c>
      <c r="E7" s="12">
        <f>E9*E6</f>
        <v>143748</v>
      </c>
      <c r="F7" t="s">
        <v>1</v>
      </c>
      <c r="H7" t="s">
        <v>14</v>
      </c>
      <c r="I7" s="51">
        <v>0</v>
      </c>
      <c r="J7" t="s">
        <v>5</v>
      </c>
    </row>
    <row r="8" spans="3:15" ht="15.75" thickBot="1" x14ac:dyDescent="0.3">
      <c r="C8" s="15"/>
      <c r="E8" s="63"/>
      <c r="H8" t="s">
        <v>70</v>
      </c>
      <c r="I8" s="51">
        <v>0</v>
      </c>
      <c r="J8" t="s">
        <v>5</v>
      </c>
    </row>
    <row r="9" spans="3:15" ht="15.75" thickBot="1" x14ac:dyDescent="0.3">
      <c r="C9" s="3" t="s">
        <v>48</v>
      </c>
      <c r="D9" s="4">
        <f>E9/43560</f>
        <v>11</v>
      </c>
      <c r="E9" s="49">
        <v>479160</v>
      </c>
      <c r="F9" t="s">
        <v>1</v>
      </c>
      <c r="I9" s="62"/>
    </row>
    <row r="10" spans="3:15" ht="15.75" thickBot="1" x14ac:dyDescent="0.3">
      <c r="H10" s="20" t="s">
        <v>72</v>
      </c>
      <c r="I10" s="14">
        <f>I6-I7-I9</f>
        <v>489</v>
      </c>
      <c r="J10" t="s">
        <v>5</v>
      </c>
    </row>
    <row r="11" spans="3:15" ht="15.75" thickBot="1" x14ac:dyDescent="0.3">
      <c r="C11" s="20" t="s">
        <v>49</v>
      </c>
      <c r="D11" s="59">
        <f>E11/43560</f>
        <v>2.0661157024793386</v>
      </c>
      <c r="E11" s="60">
        <v>90000</v>
      </c>
      <c r="F11" t="s">
        <v>1</v>
      </c>
      <c r="H11" s="20"/>
      <c r="I11" s="57"/>
      <c r="O11" s="79"/>
    </row>
    <row r="12" spans="3:15" ht="15" customHeight="1" thickBot="1" x14ac:dyDescent="0.3">
      <c r="C12" s="18"/>
      <c r="D12" s="18"/>
      <c r="E12" s="44">
        <f>E11/E9</f>
        <v>0.18782870022539444</v>
      </c>
      <c r="F12" s="18" t="s">
        <v>2</v>
      </c>
      <c r="G12" s="18" t="s">
        <v>69</v>
      </c>
      <c r="H12" s="18"/>
      <c r="I12" s="24"/>
      <c r="J12" s="24"/>
      <c r="K12" s="24"/>
      <c r="L12" s="18"/>
    </row>
    <row r="13" spans="3:15" ht="18.75" x14ac:dyDescent="0.3">
      <c r="C13" s="74" t="s">
        <v>50</v>
      </c>
      <c r="M13" s="68"/>
      <c r="N13" s="68"/>
    </row>
    <row r="14" spans="3:15" ht="15.75" thickBot="1" x14ac:dyDescent="0.3">
      <c r="H14" s="13" t="s">
        <v>73</v>
      </c>
      <c r="M14" s="13" t="s">
        <v>38</v>
      </c>
      <c r="N14" s="78"/>
    </row>
    <row r="15" spans="3:15" ht="15.75" thickBot="1" x14ac:dyDescent="0.3">
      <c r="C15" s="32" t="s">
        <v>44</v>
      </c>
      <c r="E15" s="66"/>
      <c r="F15" s="66"/>
      <c r="H15" t="s">
        <v>39</v>
      </c>
      <c r="I15" s="51">
        <v>52000</v>
      </c>
      <c r="J15" s="11" t="s">
        <v>1</v>
      </c>
      <c r="K15" s="25">
        <f>I15/E7</f>
        <v>0.36174416339705595</v>
      </c>
      <c r="L15" t="s">
        <v>2</v>
      </c>
      <c r="M15" s="47">
        <f>I10*K15</f>
        <v>176.89289590116036</v>
      </c>
    </row>
    <row r="16" spans="3:15" ht="15.75" thickBot="1" x14ac:dyDescent="0.3">
      <c r="C16" s="1" t="s">
        <v>64</v>
      </c>
      <c r="H16" t="s">
        <v>37</v>
      </c>
      <c r="I16" s="51">
        <v>0</v>
      </c>
      <c r="J16" s="11">
        <v>0.25</v>
      </c>
      <c r="K16" s="23">
        <f>I16*J16</f>
        <v>0</v>
      </c>
      <c r="L16" t="s">
        <v>1</v>
      </c>
      <c r="M16" s="47">
        <f>(K15/E7)*I10</f>
        <v>1.2305763968970724E-3</v>
      </c>
    </row>
    <row r="17" spans="3:15" ht="15" customHeight="1" x14ac:dyDescent="0.25">
      <c r="C17" s="15" t="s">
        <v>21</v>
      </c>
      <c r="E17" s="8"/>
      <c r="H17" s="20"/>
      <c r="I17" s="9"/>
      <c r="J17" s="9"/>
      <c r="K17" s="9"/>
    </row>
    <row r="18" spans="3:15" ht="18.75" customHeight="1" thickBot="1" x14ac:dyDescent="0.3">
      <c r="C18" s="15" t="s">
        <v>18</v>
      </c>
      <c r="D18" s="3"/>
      <c r="E18" s="2"/>
      <c r="H18" s="13" t="s">
        <v>51</v>
      </c>
      <c r="I18" s="9"/>
      <c r="J18" s="42"/>
      <c r="K18" s="34" t="s">
        <v>9</v>
      </c>
    </row>
    <row r="19" spans="3:15" ht="15.75" thickBot="1" x14ac:dyDescent="0.3">
      <c r="C19" s="15" t="s">
        <v>19</v>
      </c>
      <c r="H19" t="s">
        <v>11</v>
      </c>
      <c r="I19" s="51">
        <v>66</v>
      </c>
      <c r="J19" s="11" t="s">
        <v>3</v>
      </c>
      <c r="K19" s="25">
        <f>I19*300/E7</f>
        <v>0.13774104683195593</v>
      </c>
      <c r="L19" t="s">
        <v>2</v>
      </c>
      <c r="M19" s="47">
        <f>I6*K19</f>
        <v>67.355371900826455</v>
      </c>
    </row>
    <row r="20" spans="3:15" ht="15.75" thickBot="1" x14ac:dyDescent="0.3">
      <c r="C20" s="72" t="s">
        <v>20</v>
      </c>
      <c r="H20" s="3" t="s">
        <v>10</v>
      </c>
      <c r="I20" s="51">
        <v>28</v>
      </c>
      <c r="J20" s="11" t="s">
        <v>3</v>
      </c>
      <c r="K20" s="25">
        <f>I20*1200/E7</f>
        <v>0.23374238250271309</v>
      </c>
      <c r="L20" t="s">
        <v>2</v>
      </c>
      <c r="M20" s="47">
        <f>I10*K20</f>
        <v>114.30002504382671</v>
      </c>
    </row>
    <row r="21" spans="3:15" ht="15.75" thickBot="1" x14ac:dyDescent="0.3">
      <c r="C21" s="15" t="s">
        <v>22</v>
      </c>
      <c r="H21" s="3" t="s">
        <v>12</v>
      </c>
      <c r="I21" s="51">
        <v>0</v>
      </c>
      <c r="J21" s="11" t="s">
        <v>3</v>
      </c>
      <c r="K21" s="25">
        <f>I21*750/E7</f>
        <v>0</v>
      </c>
      <c r="L21" t="s">
        <v>2</v>
      </c>
      <c r="M21" s="47">
        <f>I10*K21</f>
        <v>0</v>
      </c>
    </row>
    <row r="22" spans="3:15" ht="14.25" customHeight="1" x14ac:dyDescent="0.25">
      <c r="C22" s="15" t="s">
        <v>23</v>
      </c>
      <c r="I22" s="9"/>
      <c r="J22" s="11"/>
      <c r="K22" s="9"/>
      <c r="M22" s="47"/>
    </row>
    <row r="23" spans="3:15" ht="14.25" customHeight="1" thickBot="1" x14ac:dyDescent="0.3">
      <c r="C23" s="15" t="s">
        <v>24</v>
      </c>
      <c r="I23" s="64"/>
      <c r="J23" s="58"/>
      <c r="K23" s="65"/>
      <c r="M23" s="47"/>
    </row>
    <row r="24" spans="3:15" ht="15.75" thickBot="1" x14ac:dyDescent="0.3">
      <c r="C24" s="15" t="s">
        <v>25</v>
      </c>
      <c r="H24" s="13" t="s">
        <v>4</v>
      </c>
      <c r="I24" s="12">
        <f>I15+(I19*300)+(I20*1200)+(I21*750)+K16</f>
        <v>105400</v>
      </c>
      <c r="J24" s="11" t="s">
        <v>1</v>
      </c>
      <c r="K24" s="30">
        <f>I24/E7</f>
        <v>0.733227592731725</v>
      </c>
      <c r="L24" t="s">
        <v>2</v>
      </c>
      <c r="M24" s="47" t="s">
        <v>9</v>
      </c>
    </row>
    <row r="25" spans="3:15" ht="15" customHeight="1" thickBot="1" x14ac:dyDescent="0.3">
      <c r="C25" s="15" t="s">
        <v>26</v>
      </c>
      <c r="I25" s="10"/>
      <c r="J25" s="9"/>
      <c r="K25" s="10"/>
      <c r="M25" s="47"/>
    </row>
    <row r="26" spans="3:15" ht="15.75" thickBot="1" x14ac:dyDescent="0.3">
      <c r="C26" s="15" t="s">
        <v>27</v>
      </c>
      <c r="H26" s="3" t="s">
        <v>67</v>
      </c>
      <c r="I26" s="10"/>
      <c r="J26" s="29"/>
      <c r="K26" s="14">
        <f>I10*K24</f>
        <v>358.54829284581353</v>
      </c>
      <c r="L26" t="s">
        <v>5</v>
      </c>
      <c r="M26" s="47">
        <f>SUM(M15:M25)</f>
        <v>358.54952342221043</v>
      </c>
    </row>
    <row r="27" spans="3:15" ht="15.75" thickBot="1" x14ac:dyDescent="0.3">
      <c r="H27" s="3" t="s">
        <v>6</v>
      </c>
      <c r="I27" s="10"/>
      <c r="J27" s="9"/>
      <c r="K27" s="67">
        <f>I10-K26</f>
        <v>130.45170715418647</v>
      </c>
      <c r="L27" t="s">
        <v>5</v>
      </c>
      <c r="M27" s="16"/>
      <c r="O27" s="2"/>
    </row>
    <row r="28" spans="3:15" ht="19.5" thickBot="1" x14ac:dyDescent="0.35">
      <c r="C28" s="75" t="s">
        <v>74</v>
      </c>
      <c r="D28" s="68"/>
      <c r="E28" s="70">
        <f>IF((E11/E9*100)&lt;E6*100,50,((E11/E9*100)))</f>
        <v>50</v>
      </c>
      <c r="F28" s="68" t="s">
        <v>61</v>
      </c>
      <c r="G28" s="68"/>
      <c r="H28" s="68"/>
      <c r="I28" s="22"/>
      <c r="J28" s="22"/>
      <c r="K28" s="22"/>
      <c r="L28" s="68"/>
      <c r="M28" s="68"/>
      <c r="N28" s="68"/>
      <c r="O28" s="2"/>
    </row>
    <row r="29" spans="3:15" ht="7.5" customHeight="1" x14ac:dyDescent="0.25"/>
    <row r="30" spans="3:15" ht="15" customHeight="1" x14ac:dyDescent="0.25">
      <c r="C30" s="69" t="s">
        <v>62</v>
      </c>
      <c r="E30" s="9"/>
    </row>
    <row r="31" spans="3:15" ht="15.75" thickBot="1" x14ac:dyDescent="0.3">
      <c r="D31" s="21" t="s">
        <v>40</v>
      </c>
      <c r="E31" s="9"/>
      <c r="H31" s="27" t="s">
        <v>63</v>
      </c>
    </row>
    <row r="32" spans="3:15" ht="15.75" thickBot="1" x14ac:dyDescent="0.3">
      <c r="D32" s="41">
        <v>5</v>
      </c>
      <c r="E32" s="51">
        <v>5</v>
      </c>
      <c r="F32">
        <f>E32*H52</f>
        <v>4.5</v>
      </c>
      <c r="H32" s="17" t="s">
        <v>28</v>
      </c>
    </row>
    <row r="33" spans="3:15" ht="15.75" thickBot="1" x14ac:dyDescent="0.3">
      <c r="D33" s="41">
        <v>5</v>
      </c>
      <c r="E33" s="51">
        <v>5</v>
      </c>
      <c r="F33">
        <f>E33*H52</f>
        <v>4.5</v>
      </c>
      <c r="H33" s="17" t="s">
        <v>7</v>
      </c>
    </row>
    <row r="34" spans="3:15" ht="15" customHeight="1" thickBot="1" x14ac:dyDescent="0.3">
      <c r="E34" s="52"/>
    </row>
    <row r="35" spans="3:15" ht="15" customHeight="1" thickBot="1" x14ac:dyDescent="0.3">
      <c r="D35" s="40" t="s">
        <v>29</v>
      </c>
      <c r="E35" s="51"/>
      <c r="F35">
        <f>E35*H52</f>
        <v>0</v>
      </c>
      <c r="H35" s="73" t="s">
        <v>53</v>
      </c>
      <c r="I35" s="36"/>
      <c r="J35" s="36"/>
      <c r="K35" s="36"/>
      <c r="L35" s="36"/>
      <c r="M35" s="35"/>
      <c r="N35" s="36"/>
    </row>
    <row r="36" spans="3:15" ht="15" customHeight="1" thickBot="1" x14ac:dyDescent="0.3">
      <c r="D36" s="40" t="s">
        <v>31</v>
      </c>
      <c r="E36" s="53">
        <v>10</v>
      </c>
      <c r="F36">
        <f>E36*H52</f>
        <v>9</v>
      </c>
      <c r="H36" s="73" t="s">
        <v>54</v>
      </c>
      <c r="I36" s="36"/>
      <c r="J36" s="36"/>
      <c r="K36" s="36"/>
      <c r="L36" s="36"/>
      <c r="M36" s="35"/>
      <c r="N36" s="36"/>
    </row>
    <row r="37" spans="3:15" ht="16.5" customHeight="1" thickBot="1" x14ac:dyDescent="0.3">
      <c r="D37" s="40" t="s">
        <v>41</v>
      </c>
      <c r="E37" s="53"/>
      <c r="F37">
        <f>E37*H52</f>
        <v>0</v>
      </c>
      <c r="H37" s="73" t="s">
        <v>55</v>
      </c>
      <c r="I37" s="36"/>
      <c r="J37" s="36"/>
      <c r="K37" s="36"/>
      <c r="L37" s="36"/>
      <c r="M37" s="35"/>
      <c r="N37" s="36"/>
    </row>
    <row r="38" spans="3:15" ht="15" customHeight="1" thickBot="1" x14ac:dyDescent="0.4">
      <c r="D38" s="40" t="s">
        <v>58</v>
      </c>
      <c r="E38" s="53"/>
      <c r="F38">
        <f>E38*H52</f>
        <v>0</v>
      </c>
      <c r="H38" s="73" t="s">
        <v>56</v>
      </c>
      <c r="I38" s="36"/>
      <c r="J38" s="36"/>
      <c r="K38" s="36"/>
      <c r="L38" s="36"/>
      <c r="M38" s="35"/>
      <c r="N38" s="36"/>
    </row>
    <row r="39" spans="3:15" ht="15" customHeight="1" thickBot="1" x14ac:dyDescent="0.4">
      <c r="D39" s="40" t="s">
        <v>42</v>
      </c>
      <c r="E39" s="53">
        <v>15</v>
      </c>
      <c r="F39">
        <f>E39*H52</f>
        <v>13.5</v>
      </c>
      <c r="H39" s="73" t="s">
        <v>57</v>
      </c>
      <c r="I39" s="36"/>
      <c r="J39" s="36"/>
      <c r="K39" s="36"/>
      <c r="L39" s="36"/>
      <c r="M39" s="35"/>
      <c r="N39" s="36"/>
    </row>
    <row r="40" spans="3:15" ht="15" customHeight="1" thickBot="1" x14ac:dyDescent="0.4">
      <c r="D40" s="40" t="s">
        <v>31</v>
      </c>
      <c r="E40" s="53">
        <v>10</v>
      </c>
      <c r="F40">
        <f>E40*H52</f>
        <v>9</v>
      </c>
      <c r="H40" s="35" t="s">
        <v>52</v>
      </c>
      <c r="I40" s="36"/>
      <c r="J40" s="36"/>
      <c r="K40" s="36"/>
      <c r="L40" s="36"/>
      <c r="M40" s="35"/>
      <c r="N40" s="36"/>
    </row>
    <row r="41" spans="3:15" ht="15.75" customHeight="1" thickBot="1" x14ac:dyDescent="0.4">
      <c r="D41" s="37">
        <v>5</v>
      </c>
      <c r="E41" s="53"/>
      <c r="F41" t="e">
        <f>E41*#REF!</f>
        <v>#REF!</v>
      </c>
      <c r="H41" s="35" t="s">
        <v>43</v>
      </c>
      <c r="I41" s="36"/>
      <c r="J41" s="36"/>
      <c r="K41" s="36"/>
      <c r="L41" s="36"/>
      <c r="M41" s="36"/>
      <c r="N41" s="36"/>
    </row>
    <row r="42" spans="3:15" ht="16.5" customHeight="1" thickBot="1" x14ac:dyDescent="0.4">
      <c r="D42" s="39" t="s">
        <v>29</v>
      </c>
      <c r="E42" s="51"/>
      <c r="F42">
        <f>E42*H52</f>
        <v>0</v>
      </c>
      <c r="H42" s="35" t="s">
        <v>60</v>
      </c>
      <c r="I42" s="36"/>
      <c r="J42" s="36"/>
      <c r="K42" s="36"/>
      <c r="L42" s="36"/>
      <c r="M42" s="36"/>
      <c r="N42" s="36"/>
    </row>
    <row r="43" spans="3:15" ht="16.5" customHeight="1" thickBot="1" x14ac:dyDescent="0.4">
      <c r="D43" s="39" t="s">
        <v>75</v>
      </c>
      <c r="E43" s="51"/>
      <c r="F43">
        <f>E43*52</f>
        <v>0</v>
      </c>
      <c r="H43" s="35" t="s">
        <v>59</v>
      </c>
      <c r="I43" s="36"/>
      <c r="J43" s="36"/>
      <c r="K43" s="36"/>
      <c r="L43" s="36"/>
      <c r="M43" s="36"/>
      <c r="N43" s="36"/>
    </row>
    <row r="44" spans="3:15" ht="18.75" customHeight="1" thickBot="1" x14ac:dyDescent="0.5">
      <c r="C44" s="19"/>
      <c r="D44" s="56" t="s">
        <v>76</v>
      </c>
      <c r="E44" s="12">
        <f>SUM(E32:E43)</f>
        <v>45</v>
      </c>
      <c r="F44" s="46" t="e">
        <f>SUM(F32:F43)</f>
        <v>#REF!</v>
      </c>
      <c r="I44" s="8"/>
      <c r="J44" s="8"/>
      <c r="K44" s="8"/>
      <c r="L44" s="8"/>
      <c r="O44" s="55"/>
    </row>
    <row r="45" spans="3:15" ht="15" thickBot="1" x14ac:dyDescent="0.4">
      <c r="C45" s="5"/>
      <c r="E45" s="10"/>
    </row>
    <row r="46" spans="3:15" ht="15" thickBot="1" x14ac:dyDescent="0.4">
      <c r="C46" s="33" t="s">
        <v>17</v>
      </c>
      <c r="D46" s="7"/>
      <c r="E46" s="54">
        <f>IF((E11/E9*100)&lt;50,50,((E11/E9*100)))</f>
        <v>50</v>
      </c>
      <c r="H46" s="35" t="s">
        <v>66</v>
      </c>
      <c r="I46" s="36"/>
      <c r="J46" s="36"/>
      <c r="K46" s="36"/>
      <c r="L46" s="36"/>
      <c r="M46" s="36"/>
      <c r="N46" s="36"/>
      <c r="O46" s="36"/>
    </row>
    <row r="47" spans="3:15" ht="15" thickBot="1" x14ac:dyDescent="0.4">
      <c r="D47" s="5"/>
      <c r="E47" s="38"/>
      <c r="F47" s="28"/>
    </row>
    <row r="48" spans="3:15" ht="15" thickBot="1" x14ac:dyDescent="0.4">
      <c r="C48" s="33" t="s">
        <v>30</v>
      </c>
      <c r="D48" s="5"/>
      <c r="E48" s="54">
        <f>IF((E11/E9*100)&lt;E6*100,E6*100,((E11/E9*100)))</f>
        <v>30</v>
      </c>
      <c r="F48" s="28"/>
      <c r="H48" s="35" t="s">
        <v>65</v>
      </c>
      <c r="I48" s="36"/>
      <c r="J48" s="36"/>
      <c r="K48" s="36"/>
      <c r="L48" s="36"/>
      <c r="M48" s="36"/>
      <c r="N48" s="36"/>
      <c r="O48" s="36"/>
    </row>
    <row r="49" spans="3:15" x14ac:dyDescent="0.35">
      <c r="C49" s="7"/>
      <c r="D49" s="5"/>
      <c r="E49" s="38"/>
      <c r="F49" s="28"/>
      <c r="H49" s="35" t="s">
        <v>83</v>
      </c>
      <c r="I49" s="36"/>
      <c r="J49" s="36"/>
      <c r="K49" s="36"/>
      <c r="L49" s="36"/>
      <c r="M49" s="36"/>
      <c r="N49" s="36"/>
      <c r="O49" s="36"/>
    </row>
    <row r="50" spans="3:15" x14ac:dyDescent="0.35">
      <c r="C50" s="7"/>
      <c r="D50" s="5"/>
      <c r="E50" s="38"/>
      <c r="F50" s="28"/>
      <c r="H50" s="45"/>
      <c r="I50" s="28"/>
      <c r="J50" s="28"/>
      <c r="K50" s="28"/>
      <c r="L50" s="28"/>
      <c r="M50" s="28"/>
      <c r="N50" s="28"/>
    </row>
    <row r="51" spans="3:15" ht="15" thickBot="1" x14ac:dyDescent="0.4">
      <c r="C51" s="7" t="s">
        <v>16</v>
      </c>
      <c r="D51" s="5"/>
      <c r="E51" s="31"/>
      <c r="F51" s="28"/>
    </row>
    <row r="52" spans="3:15" ht="15" thickBot="1" x14ac:dyDescent="0.4">
      <c r="C52" s="6" t="s">
        <v>15</v>
      </c>
      <c r="E52" s="14">
        <f>E44</f>
        <v>45</v>
      </c>
      <c r="H52" s="76">
        <f>IF(E52/E46&gt;=1,1,E52/E46)</f>
        <v>0.9</v>
      </c>
    </row>
    <row r="53" spans="3:15" ht="15" thickBot="1" x14ac:dyDescent="0.4">
      <c r="H53" s="3" t="s">
        <v>67</v>
      </c>
      <c r="K53" s="14">
        <f>K27</f>
        <v>130.45170715418647</v>
      </c>
      <c r="L53" t="s">
        <v>5</v>
      </c>
    </row>
    <row r="54" spans="3:15" ht="15" thickBot="1" x14ac:dyDescent="0.4">
      <c r="H54" s="77" t="s">
        <v>77</v>
      </c>
      <c r="K54" s="14">
        <f>K53*H52</f>
        <v>117.40653643876782</v>
      </c>
      <c r="L54" t="s">
        <v>5</v>
      </c>
    </row>
    <row r="55" spans="3:15" ht="15" thickBot="1" x14ac:dyDescent="0.4">
      <c r="H55" s="3" t="s">
        <v>8</v>
      </c>
      <c r="K55" s="14">
        <f>K53-K54</f>
        <v>13.045170715418649</v>
      </c>
      <c r="L55" t="s">
        <v>5</v>
      </c>
    </row>
    <row r="56" spans="3:15" x14ac:dyDescent="0.35">
      <c r="C56" t="s">
        <v>71</v>
      </c>
    </row>
    <row r="57" spans="3:15" x14ac:dyDescent="0.35">
      <c r="C57" s="20" t="s">
        <v>0</v>
      </c>
    </row>
    <row r="58" spans="3:15" x14ac:dyDescent="0.35">
      <c r="C58" s="71" t="s">
        <v>36</v>
      </c>
      <c r="D58" s="71"/>
    </row>
    <row r="59" spans="3:15" x14ac:dyDescent="0.35">
      <c r="C59" s="71" t="s">
        <v>33</v>
      </c>
      <c r="D59" s="71"/>
    </row>
    <row r="60" spans="3:15" x14ac:dyDescent="0.35">
      <c r="C60" s="71" t="s">
        <v>47</v>
      </c>
      <c r="D60" s="71"/>
    </row>
    <row r="61" spans="3:15" x14ac:dyDescent="0.35">
      <c r="C61" s="71" t="s">
        <v>34</v>
      </c>
      <c r="D61" s="71"/>
    </row>
    <row r="62" spans="3:15" x14ac:dyDescent="0.35">
      <c r="C62" s="71" t="s">
        <v>35</v>
      </c>
      <c r="D62" s="71"/>
    </row>
    <row r="63" spans="3:15" x14ac:dyDescent="0.35">
      <c r="C63" s="71"/>
    </row>
    <row r="64" spans="3:15" ht="8.25" customHeight="1" x14ac:dyDescent="0.35">
      <c r="C64" s="43"/>
    </row>
    <row r="65" spans="3:3" x14ac:dyDescent="0.35">
      <c r="C65" s="3"/>
    </row>
    <row r="66" spans="3:3" x14ac:dyDescent="0.35">
      <c r="C66" s="3"/>
    </row>
    <row r="67" spans="3:3" x14ac:dyDescent="0.35">
      <c r="C67" s="3"/>
    </row>
    <row r="68" spans="3:3" x14ac:dyDescent="0.35">
      <c r="C68" s="3"/>
    </row>
    <row r="69" spans="3:3" x14ac:dyDescent="0.35">
      <c r="C69" s="3"/>
    </row>
    <row r="70" spans="3:3" x14ac:dyDescent="0.35">
      <c r="C70" s="3"/>
    </row>
  </sheetData>
  <pageMargins left="0.25" right="0.25" top="0.75" bottom="0.75" header="0.3" footer="0.3"/>
  <pageSetup scale="67" fitToHeight="0" orientation="portrait" r:id="rId1"/>
  <headerFooter>
    <oddHeader>&amp;C&amp;USustainable Development Incentives Worksheet
&amp;"-,Bold"MODIFIED PLAN&amp;"-,Regular"&amp;U - Build Area Exemption</oddHeader>
    <oddFooter>&amp;RRevised 1/4/17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B2439A4BA3344C98504EA04A1E87A3" ma:contentTypeVersion="0" ma:contentTypeDescription="Create a new document." ma:contentTypeScope="" ma:versionID="feb91a06c9919b6e12607075502312c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f5fff7a9b485545aed709d839c9ac1c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0FF24E-69F3-409D-B2FD-9AC70E4A2E3D}"/>
</file>

<file path=customXml/itemProps2.xml><?xml version="1.0" encoding="utf-8"?>
<ds:datastoreItem xmlns:ds="http://schemas.openxmlformats.org/officeDocument/2006/customXml" ds:itemID="{3669A987-9D66-42B1-AF4C-B090CAB851A4}"/>
</file>

<file path=customXml/itemProps3.xml><?xml version="1.0" encoding="utf-8"?>
<ds:datastoreItem xmlns:ds="http://schemas.openxmlformats.org/officeDocument/2006/customXml" ds:itemID="{107AA686-B88A-4A30-A166-5F897BB588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Original plan no exemptions</vt:lpstr>
      <vt:lpstr>Original plan BP exemption</vt:lpstr>
      <vt:lpstr>Original Plan BA exemption</vt:lpstr>
      <vt:lpstr>Modified Plan no exemptions</vt:lpstr>
      <vt:lpstr>Modified Plan BP exemptions</vt:lpstr>
      <vt:lpstr>Modified Plan BA exemption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Bluedyscotty</dc:creator>
  <cp:lastModifiedBy>Donna Moorman</cp:lastModifiedBy>
  <cp:lastPrinted>2017-02-09T16:59:01Z</cp:lastPrinted>
  <dcterms:created xsi:type="dcterms:W3CDTF">2016-07-19T01:28:46Z</dcterms:created>
  <dcterms:modified xsi:type="dcterms:W3CDTF">2017-02-10T20:35:15Z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0x01010077B2439A4BA3344C98504EA04A1E87A3</vt:lpwstr>
  </property>
</Properties>
</file>