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Work\City of Dallas\Technology\Fee Estimate Calculator\Version 4.0\"/>
    </mc:Choice>
  </mc:AlternateContent>
  <xr:revisionPtr revIDLastSave="0" documentId="8_{8C745746-9718-4AB1-96B8-280985479286}" xr6:coauthVersionLast="36" xr6:coauthVersionMax="36" xr10:uidLastSave="{00000000-0000-0000-0000-000000000000}"/>
  <bookViews>
    <workbookView xWindow="0" yWindow="0" windowWidth="33600" windowHeight="19575" xr2:uid="{00000000-000D-0000-FFFF-FFFF00000000}"/>
  </bookViews>
  <sheets>
    <sheet name="Single-Family Dwelling" sheetId="1" r:id="rId1"/>
    <sheet name="Commercial (Regular Plan Rev)" sheetId="2" r:id="rId2"/>
    <sheet name="Commercial (Express)" sheetId="4" r:id="rId3"/>
    <sheet name="Commercial (Expedited-OT Rev)" sheetId="3" r:id="rId4"/>
  </sheets>
  <definedNames>
    <definedName name="_xlnm.Print_Area" localSheetId="2">'Commercial (Express)'!$B$2:$F$74</definedName>
    <definedName name="_xlnm.Print_Area" localSheetId="1">'Commercial (Regular Plan Rev)'!$B$2:$I$64</definedName>
    <definedName name="_xlnm.Print_Area" localSheetId="0">'Single-Family Dwelling'!$B$2:$I$40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3" i="3" l="1"/>
  <c r="F4" i="3"/>
  <c r="F3" i="4"/>
  <c r="F4" i="4"/>
  <c r="F39" i="2"/>
  <c r="F3" i="2"/>
  <c r="F4" i="2"/>
  <c r="H22" i="2"/>
  <c r="I21" i="2" s="1"/>
  <c r="F40" i="2"/>
  <c r="F16" i="2"/>
  <c r="F13" i="2"/>
  <c r="F18" i="2"/>
  <c r="F11" i="2"/>
  <c r="F19" i="2" s="1"/>
  <c r="F20" i="2" s="1"/>
  <c r="F12" i="2"/>
  <c r="F14" i="2"/>
  <c r="F15" i="2"/>
  <c r="F17" i="2"/>
  <c r="F42" i="2"/>
  <c r="F27" i="2"/>
  <c r="F25" i="2"/>
  <c r="F26" i="2"/>
  <c r="F28" i="2"/>
  <c r="F35" i="2" s="1"/>
  <c r="F36" i="2" s="1"/>
  <c r="F29" i="2"/>
  <c r="F30" i="2"/>
  <c r="F31" i="2"/>
  <c r="F32" i="2"/>
  <c r="F33" i="2"/>
  <c r="F34" i="2"/>
  <c r="F46" i="2"/>
  <c r="H16" i="1"/>
  <c r="F20" i="1"/>
  <c r="F18" i="4"/>
  <c r="F11" i="4"/>
  <c r="F19" i="4" s="1"/>
  <c r="F20" i="4" s="1"/>
  <c r="F12" i="4"/>
  <c r="F13" i="4"/>
  <c r="F14" i="4"/>
  <c r="F15" i="4"/>
  <c r="F16" i="4"/>
  <c r="F17" i="4"/>
  <c r="F44" i="4"/>
  <c r="F41" i="4"/>
  <c r="F45" i="4" s="1"/>
  <c r="F46" i="4" s="1"/>
  <c r="F42" i="4"/>
  <c r="F43" i="4"/>
  <c r="F49" i="4"/>
  <c r="F50" i="4"/>
  <c r="F25" i="4"/>
  <c r="F26" i="4"/>
  <c r="F27" i="4"/>
  <c r="F28" i="4"/>
  <c r="F35" i="4" s="1"/>
  <c r="F36" i="4" s="1"/>
  <c r="F29" i="4"/>
  <c r="F30" i="4"/>
  <c r="F31" i="4"/>
  <c r="F32" i="4"/>
  <c r="F33" i="4"/>
  <c r="F34" i="4"/>
  <c r="F52" i="4"/>
  <c r="F11" i="3"/>
  <c r="F12" i="3"/>
  <c r="F19" i="3" s="1"/>
  <c r="F20" i="3" s="1"/>
  <c r="F55" i="3" s="1"/>
  <c r="F13" i="3"/>
  <c r="F14" i="3"/>
  <c r="F15" i="3"/>
  <c r="F16" i="3"/>
  <c r="F17" i="3"/>
  <c r="F18" i="3"/>
  <c r="F25" i="3"/>
  <c r="F26" i="3"/>
  <c r="F27" i="3"/>
  <c r="F28" i="3"/>
  <c r="F35" i="3" s="1"/>
  <c r="F36" i="3" s="1"/>
  <c r="F29" i="3"/>
  <c r="F30" i="3"/>
  <c r="F31" i="3"/>
  <c r="F32" i="3"/>
  <c r="F33" i="3"/>
  <c r="F34" i="3"/>
  <c r="F39" i="3"/>
  <c r="F40" i="3"/>
  <c r="F44" i="3"/>
  <c r="F48" i="3"/>
  <c r="F49" i="3"/>
  <c r="F51" i="3"/>
  <c r="F69" i="4"/>
  <c r="F65" i="4"/>
  <c r="F66" i="3"/>
  <c r="F62" i="3"/>
  <c r="F56" i="2"/>
  <c r="F52" i="2"/>
  <c r="F9" i="1"/>
  <c r="F10" i="1" s="1"/>
  <c r="I15" i="1" l="1"/>
  <c r="F15" i="1"/>
  <c r="F16" i="1" s="1"/>
  <c r="F17" i="1" s="1"/>
  <c r="F58" i="4"/>
  <c r="F25" i="1" l="1"/>
</calcChain>
</file>

<file path=xl/sharedStrings.xml><?xml version="1.0" encoding="utf-8"?>
<sst xmlns="http://schemas.openxmlformats.org/spreadsheetml/2006/main" count="243" uniqueCount="91">
  <si>
    <t>NEW SINGLE FAMILY DWELLING - TABLE A-I</t>
  </si>
  <si>
    <t>MINIMUM FEE SCHEDULE</t>
  </si>
  <si>
    <t>Valuation Range
($)</t>
  </si>
  <si>
    <t>Multiplier</t>
  </si>
  <si>
    <t>Add Factor</t>
  </si>
  <si>
    <t>Enter Valuation
($)</t>
  </si>
  <si>
    <t>Base Fee Subtotal
($)</t>
  </si>
  <si>
    <t xml:space="preserve">Number of Trades
</t>
  </si>
  <si>
    <t>Minimum Permit Fee ($)</t>
  </si>
  <si>
    <t>0 to 60,000</t>
  </si>
  <si>
    <t>60,001 to 200,000</t>
  </si>
  <si>
    <t>200,001 to 900,000</t>
  </si>
  <si>
    <t>Zoning Surcharge:  Enter "PD", "SUP", "DR" in the gray box.</t>
  </si>
  <si>
    <t>REMODEL, RENOVATION, FINISH-OUT - TABLE B</t>
  </si>
  <si>
    <t>Enter the number of trades:</t>
  </si>
  <si>
    <t>Minimum Permit Fee Subtotal</t>
  </si>
  <si>
    <t>Base Fee Subtotal</t>
  </si>
  <si>
    <t>0 to 100,000</t>
  </si>
  <si>
    <t>100,001 to 300,000</t>
  </si>
  <si>
    <t>300,001 to 500,000</t>
  </si>
  <si>
    <t>500,001 to 700,000</t>
  </si>
  <si>
    <t>700,001 to 900,000</t>
  </si>
  <si>
    <t>900,001 to 1,100,000</t>
  </si>
  <si>
    <t>1,100,001 to 2,500,000</t>
  </si>
  <si>
    <t>2,500,001 to 5,000,000</t>
  </si>
  <si>
    <t>5,000,001 to 10,000,000</t>
  </si>
  <si>
    <t>10,000,001 or greater</t>
  </si>
  <si>
    <t>PLAN REVIEW FEE</t>
  </si>
  <si>
    <t>Enter Area (sq. ft.)</t>
  </si>
  <si>
    <t>Fee ($)</t>
  </si>
  <si>
    <t>CUSTOMER SERVICE
FEE</t>
  </si>
  <si>
    <t>Enter $15 for plumbing trade.</t>
  </si>
  <si>
    <t>BACK FLOW PREVENTION FEE</t>
  </si>
  <si>
    <t>Enter $15 for fire sprinkler trade.</t>
  </si>
  <si>
    <t>BUILDING PERMIT FEE TOTAL</t>
  </si>
  <si>
    <t>NEW MULTI-FAMILY DWELLING CONSTRUCTION - TABLE A-II</t>
  </si>
  <si>
    <t>Enter total number of dwelling units:</t>
  </si>
  <si>
    <t>Base Fee:</t>
  </si>
  <si>
    <t>Enter total valuation of the multi-family dwelling complex ($):</t>
  </si>
  <si>
    <t>NEW COMMERCIAL CONSTRUCTION - TABLE A-III</t>
  </si>
  <si>
    <t>900,001 to 1,500,000</t>
  </si>
  <si>
    <t>1,500,001 to 2,500,000</t>
  </si>
  <si>
    <t>CUSTOMER SERVICE
FEE (plumbing trade only)</t>
  </si>
  <si>
    <t>Number of Buildings</t>
  </si>
  <si>
    <t>Number of Devices</t>
  </si>
  <si>
    <t>HEALTH PLAN REVIEW</t>
  </si>
  <si>
    <t>Enter $200</t>
  </si>
  <si>
    <t>CERTIFICATE OF OCCUPANCY</t>
  </si>
  <si>
    <t>Enter $280 ($215 CO fee + $65 CO verification fee)</t>
  </si>
  <si>
    <t>SITE PLAN REVIEW FEE
(if applicable)</t>
  </si>
  <si>
    <t>LAWN SPRINKLER
(if applicable)</t>
  </si>
  <si>
    <t>Plan Review Fee (enter $120)</t>
  </si>
  <si>
    <t>Table B Fee ($)</t>
  </si>
  <si>
    <t>Permit Total ($)</t>
  </si>
  <si>
    <t>EXPEDITED PLAN REVIEW
($500 minimum)</t>
  </si>
  <si>
    <t>Options 
(choose one)</t>
  </si>
  <si>
    <t>Enter Time (hr.)</t>
  </si>
  <si>
    <t>Partial team</t>
  </si>
  <si>
    <t>Per specialty per hour</t>
  </si>
  <si>
    <t>NOTE:  Manager's prior approval required.</t>
  </si>
  <si>
    <t>OVERTIME REVIEW
($500 minimum)</t>
  </si>
  <si>
    <t>Number Specialties</t>
  </si>
  <si>
    <t>Enter $280
($215 CO fee + $65 CO verification fee)</t>
  </si>
  <si>
    <t>SITE PLAN REVIEW FEE (if applicable)</t>
  </si>
  <si>
    <t>EXPRESS PLAN REVIEW</t>
  </si>
  <si>
    <t>Project Area
(sq. ft.)</t>
  </si>
  <si>
    <t>Initial Review Fee ($)</t>
  </si>
  <si>
    <t>Enter Time
(hr.)</t>
  </si>
  <si>
    <t>Enter Project Area
(sq. ft)</t>
  </si>
  <si>
    <t>10,000 or less</t>
  </si>
  <si>
    <t>10,001 to 50,000</t>
  </si>
  <si>
    <t>50,001 to 100,000</t>
  </si>
  <si>
    <t>Greater than 100,000</t>
  </si>
  <si>
    <t>Prequalification Fee Due</t>
  </si>
  <si>
    <t>Express Plan Review Balance</t>
  </si>
  <si>
    <t>PREDEVELOPMENT MEETING CREDIT</t>
  </si>
  <si>
    <t>Case Number</t>
  </si>
  <si>
    <t>Enter $120</t>
  </si>
  <si>
    <t>Zoning Surcharge (see below):</t>
  </si>
  <si>
    <t>HEALTH APPLICATION</t>
  </si>
  <si>
    <t xml:space="preserve">Subtotal:  </t>
  </si>
  <si>
    <t>Valuation of commercial accessory structures to be entered into Table A-III ($):</t>
  </si>
  <si>
    <t>Construction Area
(square feet)</t>
  </si>
  <si>
    <t>ALTERATIONS OR REPAIRS - TABLE B-II</t>
  </si>
  <si>
    <t>0 to 700</t>
  </si>
  <si>
    <t>Enter Construction Area
(square feet)</t>
  </si>
  <si>
    <t>701 to 2,350</t>
  </si>
  <si>
    <t>2,351 to 10,500</t>
  </si>
  <si>
    <t>10,501 or greater</t>
  </si>
  <si>
    <t>Base Permit Fee per Dwelling Unit
($)</t>
  </si>
  <si>
    <t>Enter Number of Dwelling
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</si>
</sst>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12" xfId="0" applyFont="1" applyBorder="1"/>
    <xf numFmtId="164" fontId="2" fillId="0" borderId="13" xfId="0" applyNumberFormat="1" applyFont="1" applyBorder="1"/>
    <xf numFmtId="43" fontId="2" fillId="0" borderId="13" xfId="1" applyFont="1" applyBorder="1"/>
    <xf numFmtId="4" fontId="2" fillId="2" borderId="13" xfId="0" applyNumberFormat="1" applyFont="1" applyFill="1" applyBorder="1" applyProtection="1">
      <protection locked="0"/>
    </xf>
    <xf numFmtId="43" fontId="2" fillId="3" borderId="14" xfId="1" applyFont="1" applyFill="1" applyBorder="1" applyProtection="1">
      <protection hidden="1"/>
    </xf>
    <xf numFmtId="0" fontId="2" fillId="0" borderId="12" xfId="0" applyFont="1" applyBorder="1" applyAlignment="1">
      <alignment horizontal="center"/>
    </xf>
    <xf numFmtId="43" fontId="2" fillId="0" borderId="15" xfId="1" applyNumberFormat="1" applyFont="1" applyBorder="1"/>
    <xf numFmtId="0" fontId="2" fillId="0" borderId="16" xfId="0" applyFont="1" applyBorder="1"/>
    <xf numFmtId="164" fontId="2" fillId="0" borderId="17" xfId="0" applyNumberFormat="1" applyFont="1" applyBorder="1"/>
    <xf numFmtId="43" fontId="2" fillId="0" borderId="17" xfId="1" applyFont="1" applyBorder="1"/>
    <xf numFmtId="4" fontId="2" fillId="2" borderId="17" xfId="0" applyNumberFormat="1" applyFont="1" applyFill="1" applyBorder="1" applyProtection="1">
      <protection locked="0"/>
    </xf>
    <xf numFmtId="43" fontId="2" fillId="3" borderId="18" xfId="1" applyFont="1" applyFill="1" applyBorder="1" applyProtection="1">
      <protection hidden="1"/>
    </xf>
    <xf numFmtId="0" fontId="2" fillId="0" borderId="16" xfId="0" applyFont="1" applyBorder="1" applyAlignment="1">
      <alignment horizontal="center"/>
    </xf>
    <xf numFmtId="43" fontId="2" fillId="0" borderId="19" xfId="1" applyNumberFormat="1" applyFont="1" applyBorder="1"/>
    <xf numFmtId="0" fontId="2" fillId="0" borderId="20" xfId="0" applyFont="1" applyBorder="1"/>
    <xf numFmtId="164" fontId="2" fillId="0" borderId="21" xfId="0" applyNumberFormat="1" applyFont="1" applyBorder="1"/>
    <xf numFmtId="43" fontId="2" fillId="0" borderId="21" xfId="1" applyFont="1" applyBorder="1"/>
    <xf numFmtId="4" fontId="2" fillId="2" borderId="21" xfId="0" applyNumberFormat="1" applyFont="1" applyFill="1" applyBorder="1" applyProtection="1">
      <protection locked="0"/>
    </xf>
    <xf numFmtId="43" fontId="2" fillId="3" borderId="22" xfId="1" applyFont="1" applyFill="1" applyBorder="1" applyProtection="1">
      <protection hidden="1"/>
    </xf>
    <xf numFmtId="43" fontId="2" fillId="3" borderId="25" xfId="1" applyFont="1" applyFill="1" applyBorder="1" applyProtection="1">
      <protection hidden="1"/>
    </xf>
    <xf numFmtId="43" fontId="3" fillId="3" borderId="28" xfId="1" applyFont="1" applyFill="1" applyBorder="1" applyProtection="1">
      <protection hidden="1"/>
    </xf>
    <xf numFmtId="0" fontId="2" fillId="0" borderId="29" xfId="0" applyFont="1" applyBorder="1" applyAlignment="1">
      <alignment horizontal="center"/>
    </xf>
    <xf numFmtId="43" fontId="2" fillId="0" borderId="30" xfId="1" applyNumberFormat="1" applyFont="1" applyBorder="1"/>
    <xf numFmtId="0" fontId="2" fillId="7" borderId="32" xfId="0" applyFont="1" applyFill="1" applyBorder="1" applyProtection="1">
      <protection locked="0"/>
    </xf>
    <xf numFmtId="43" fontId="2" fillId="0" borderId="13" xfId="1" applyNumberFormat="1" applyFont="1" applyBorder="1"/>
    <xf numFmtId="43" fontId="2" fillId="6" borderId="13" xfId="1" applyFont="1" applyFill="1" applyBorder="1" applyProtection="1">
      <protection locked="0"/>
    </xf>
    <xf numFmtId="43" fontId="2" fillId="3" borderId="14" xfId="1" applyNumberFormat="1" applyFont="1" applyFill="1" applyBorder="1" applyProtection="1">
      <protection hidden="1"/>
    </xf>
    <xf numFmtId="43" fontId="3" fillId="0" borderId="20" xfId="1" applyFont="1" applyBorder="1"/>
    <xf numFmtId="43" fontId="2" fillId="0" borderId="17" xfId="1" applyNumberFormat="1" applyFont="1" applyBorder="1"/>
    <xf numFmtId="43" fontId="2" fillId="6" borderId="17" xfId="1" applyFont="1" applyFill="1" applyBorder="1" applyProtection="1">
      <protection locked="0"/>
    </xf>
    <xf numFmtId="43" fontId="2" fillId="3" borderId="18" xfId="1" applyNumberFormat="1" applyFont="1" applyFill="1" applyBorder="1" applyProtection="1">
      <protection hidden="1"/>
    </xf>
    <xf numFmtId="43" fontId="2" fillId="0" borderId="21" xfId="1" applyNumberFormat="1" applyFont="1" applyBorder="1"/>
    <xf numFmtId="43" fontId="2" fillId="6" borderId="21" xfId="1" applyFont="1" applyFill="1" applyBorder="1" applyProtection="1">
      <protection locked="0"/>
    </xf>
    <xf numFmtId="43" fontId="5" fillId="3" borderId="25" xfId="0" applyNumberFormat="1" applyFont="1" applyFill="1" applyBorder="1" applyProtection="1">
      <protection hidden="1"/>
    </xf>
    <xf numFmtId="0" fontId="3" fillId="8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2" fillId="0" borderId="26" xfId="0" applyFont="1" applyBorder="1"/>
    <xf numFmtId="0" fontId="2" fillId="0" borderId="35" xfId="0" applyFont="1" applyBorder="1"/>
    <xf numFmtId="165" fontId="2" fillId="8" borderId="21" xfId="1" applyNumberFormat="1" applyFont="1" applyFill="1" applyBorder="1" applyProtection="1">
      <protection locked="0"/>
    </xf>
    <xf numFmtId="43" fontId="3" fillId="3" borderId="22" xfId="1" applyFont="1" applyFill="1" applyBorder="1" applyProtection="1">
      <protection hidden="1"/>
    </xf>
    <xf numFmtId="44" fontId="7" fillId="0" borderId="40" xfId="2" applyFont="1" applyBorder="1" applyAlignment="1" applyProtection="1">
      <alignment vertical="center"/>
      <protection hidden="1"/>
    </xf>
    <xf numFmtId="44" fontId="7" fillId="0" borderId="0" xfId="2" applyFont="1" applyBorder="1" applyAlignment="1" applyProtection="1">
      <alignment vertical="center"/>
      <protection hidden="1"/>
    </xf>
    <xf numFmtId="0" fontId="3" fillId="0" borderId="41" xfId="0" applyFont="1" applyBorder="1"/>
    <xf numFmtId="0" fontId="2" fillId="0" borderId="42" xfId="0" applyFont="1" applyBorder="1"/>
    <xf numFmtId="165" fontId="5" fillId="11" borderId="43" xfId="1" applyNumberFormat="1" applyFont="1" applyFill="1" applyBorder="1" applyProtection="1">
      <protection locked="0"/>
    </xf>
    <xf numFmtId="0" fontId="3" fillId="3" borderId="44" xfId="0" applyFont="1" applyFill="1" applyBorder="1" applyAlignment="1">
      <alignment horizontal="right"/>
    </xf>
    <xf numFmtId="0" fontId="3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43" fontId="3" fillId="0" borderId="20" xfId="1" applyFont="1" applyBorder="1" applyProtection="1">
      <protection hidden="1"/>
    </xf>
    <xf numFmtId="0" fontId="3" fillId="8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3" fillId="10" borderId="37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0" fontId="3" fillId="12" borderId="43" xfId="0" applyFont="1" applyFill="1" applyBorder="1" applyAlignment="1">
      <alignment vertical="center" wrapText="1"/>
    </xf>
    <xf numFmtId="43" fontId="3" fillId="12" borderId="51" xfId="1" applyNumberFormat="1" applyFont="1" applyFill="1" applyBorder="1" applyAlignment="1" applyProtection="1">
      <protection locked="0"/>
    </xf>
    <xf numFmtId="0" fontId="3" fillId="0" borderId="26" xfId="0" applyFont="1" applyBorder="1" applyAlignment="1">
      <alignment vertical="top"/>
    </xf>
    <xf numFmtId="0" fontId="3" fillId="0" borderId="35" xfId="0" applyFont="1" applyBorder="1" applyAlignment="1">
      <alignment vertical="top" wrapText="1"/>
    </xf>
    <xf numFmtId="0" fontId="3" fillId="12" borderId="52" xfId="0" applyFont="1" applyFill="1" applyBorder="1" applyAlignment="1">
      <alignment vertical="center" wrapText="1"/>
    </xf>
    <xf numFmtId="43" fontId="3" fillId="12" borderId="53" xfId="1" applyNumberFormat="1" applyFont="1" applyFill="1" applyBorder="1" applyAlignment="1" applyProtection="1">
      <protection locked="0"/>
    </xf>
    <xf numFmtId="44" fontId="8" fillId="0" borderId="40" xfId="2" applyFont="1" applyBorder="1" applyAlignment="1" applyProtection="1">
      <alignment vertical="center"/>
      <protection hidden="1"/>
    </xf>
    <xf numFmtId="0" fontId="3" fillId="13" borderId="38" xfId="0" applyFont="1" applyFill="1" applyBorder="1" applyAlignment="1">
      <alignment horizontal="center" vertical="center"/>
    </xf>
    <xf numFmtId="43" fontId="3" fillId="13" borderId="22" xfId="1" applyFont="1" applyFill="1" applyBorder="1" applyProtection="1">
      <protection locked="0"/>
    </xf>
    <xf numFmtId="0" fontId="3" fillId="14" borderId="37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165" fontId="2" fillId="14" borderId="21" xfId="1" applyNumberFormat="1" applyFont="1" applyFill="1" applyBorder="1" applyProtection="1">
      <protection locked="0"/>
    </xf>
    <xf numFmtId="43" fontId="3" fillId="14" borderId="22" xfId="1" applyFont="1" applyFill="1" applyBorder="1" applyProtection="1">
      <protection hidden="1"/>
    </xf>
    <xf numFmtId="0" fontId="3" fillId="0" borderId="43" xfId="0" applyFont="1" applyFill="1" applyBorder="1" applyAlignment="1">
      <alignment horizontal="left" vertical="center" wrapText="1"/>
    </xf>
    <xf numFmtId="43" fontId="3" fillId="0" borderId="51" xfId="1" applyFont="1" applyFill="1" applyBorder="1" applyProtection="1">
      <protection locked="0"/>
    </xf>
    <xf numFmtId="0" fontId="3" fillId="0" borderId="56" xfId="0" applyFont="1" applyFill="1" applyBorder="1" applyAlignment="1">
      <alignment horizontal="left" vertical="center"/>
    </xf>
    <xf numFmtId="43" fontId="3" fillId="0" borderId="10" xfId="1" applyFont="1" applyFill="1" applyBorder="1" applyProtection="1">
      <protection locked="0"/>
    </xf>
    <xf numFmtId="0" fontId="3" fillId="0" borderId="57" xfId="0" applyFont="1" applyFill="1" applyBorder="1" applyAlignment="1">
      <alignment horizontal="left" vertical="center"/>
    </xf>
    <xf numFmtId="43" fontId="3" fillId="0" borderId="22" xfId="0" applyNumberFormat="1" applyFont="1" applyBorder="1" applyAlignment="1" applyProtection="1">
      <protection hidden="1"/>
    </xf>
    <xf numFmtId="0" fontId="5" fillId="11" borderId="43" xfId="0" applyFont="1" applyFill="1" applyBorder="1" applyProtection="1"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2" fontId="2" fillId="0" borderId="62" xfId="0" applyNumberFormat="1" applyFont="1" applyBorder="1" applyProtection="1">
      <protection locked="0"/>
    </xf>
    <xf numFmtId="43" fontId="13" fillId="3" borderId="63" xfId="1" applyNumberFormat="1" applyFont="1" applyFill="1" applyBorder="1" applyAlignment="1" applyProtection="1">
      <protection hidden="1"/>
    </xf>
    <xf numFmtId="2" fontId="2" fillId="0" borderId="33" xfId="0" applyNumberFormat="1" applyFont="1" applyBorder="1" applyProtection="1">
      <protection locked="0"/>
    </xf>
    <xf numFmtId="43" fontId="13" fillId="3" borderId="66" xfId="1" applyNumberFormat="1" applyFont="1" applyFill="1" applyBorder="1" applyAlignment="1" applyProtection="1">
      <protection hidden="1"/>
    </xf>
    <xf numFmtId="0" fontId="5" fillId="0" borderId="67" xfId="0" applyFont="1" applyBorder="1" applyAlignment="1">
      <alignment horizontal="left" vertical="center"/>
    </xf>
    <xf numFmtId="0" fontId="13" fillId="0" borderId="68" xfId="0" applyFont="1" applyBorder="1" applyAlignment="1">
      <alignment horizontal="center" vertical="center"/>
    </xf>
    <xf numFmtId="2" fontId="2" fillId="0" borderId="68" xfId="0" applyNumberFormat="1" applyFont="1" applyBorder="1"/>
    <xf numFmtId="43" fontId="14" fillId="0" borderId="28" xfId="1" applyNumberFormat="1" applyFont="1" applyFill="1" applyBorder="1" applyAlignment="1"/>
    <xf numFmtId="0" fontId="5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2" fontId="2" fillId="0" borderId="27" xfId="0" applyNumberFormat="1" applyFont="1" applyBorder="1"/>
    <xf numFmtId="43" fontId="14" fillId="0" borderId="22" xfId="1" applyNumberFormat="1" applyFont="1" applyFill="1" applyBorder="1" applyAlignment="1"/>
    <xf numFmtId="0" fontId="3" fillId="9" borderId="37" xfId="0" applyFont="1" applyFill="1" applyBorder="1" applyAlignment="1">
      <alignment horizontal="center" vertical="top" wrapText="1"/>
    </xf>
    <xf numFmtId="0" fontId="3" fillId="10" borderId="37" xfId="0" applyFont="1" applyFill="1" applyBorder="1" applyAlignment="1">
      <alignment horizontal="center" vertical="top" wrapText="1"/>
    </xf>
    <xf numFmtId="0" fontId="3" fillId="12" borderId="43" xfId="0" applyFont="1" applyFill="1" applyBorder="1" applyAlignment="1">
      <alignment vertical="top" wrapText="1"/>
    </xf>
    <xf numFmtId="43" fontId="2" fillId="11" borderId="13" xfId="1" applyNumberFormat="1" applyFont="1" applyFill="1" applyBorder="1" applyProtection="1">
      <protection locked="0"/>
    </xf>
    <xf numFmtId="4" fontId="2" fillId="11" borderId="13" xfId="0" applyNumberFormat="1" applyFont="1" applyFill="1" applyBorder="1" applyProtection="1">
      <protection locked="0"/>
    </xf>
    <xf numFmtId="43" fontId="2" fillId="3" borderId="15" xfId="1" applyFont="1" applyFill="1" applyBorder="1" applyProtection="1">
      <protection hidden="1"/>
    </xf>
    <xf numFmtId="43" fontId="2" fillId="11" borderId="17" xfId="1" applyNumberFormat="1" applyFont="1" applyFill="1" applyBorder="1" applyProtection="1">
      <protection locked="0"/>
    </xf>
    <xf numFmtId="4" fontId="2" fillId="11" borderId="17" xfId="0" applyNumberFormat="1" applyFont="1" applyFill="1" applyBorder="1" applyProtection="1">
      <protection locked="0"/>
    </xf>
    <xf numFmtId="43" fontId="2" fillId="3" borderId="19" xfId="1" applyFont="1" applyFill="1" applyBorder="1" applyProtection="1">
      <protection hidden="1"/>
    </xf>
    <xf numFmtId="0" fontId="2" fillId="0" borderId="69" xfId="0" applyFont="1" applyBorder="1"/>
    <xf numFmtId="43" fontId="2" fillId="0" borderId="70" xfId="1" applyFont="1" applyBorder="1"/>
    <xf numFmtId="43" fontId="2" fillId="11" borderId="70" xfId="1" applyNumberFormat="1" applyFont="1" applyFill="1" applyBorder="1" applyProtection="1">
      <protection locked="0"/>
    </xf>
    <xf numFmtId="4" fontId="2" fillId="11" borderId="70" xfId="0" applyNumberFormat="1" applyFont="1" applyFill="1" applyBorder="1" applyProtection="1">
      <protection locked="0"/>
    </xf>
    <xf numFmtId="43" fontId="2" fillId="3" borderId="71" xfId="1" applyFont="1" applyFill="1" applyBorder="1" applyProtection="1">
      <protection hidden="1"/>
    </xf>
    <xf numFmtId="43" fontId="3" fillId="3" borderId="74" xfId="1" applyFont="1" applyFill="1" applyBorder="1" applyProtection="1">
      <protection hidden="1"/>
    </xf>
    <xf numFmtId="0" fontId="2" fillId="0" borderId="0" xfId="0" applyFont="1" applyFill="1"/>
    <xf numFmtId="43" fontId="14" fillId="0" borderId="22" xfId="1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/>
    <xf numFmtId="43" fontId="3" fillId="12" borderId="76" xfId="1" applyNumberFormat="1" applyFont="1" applyFill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 applyProtection="1">
      <alignment vertical="top" wrapText="1"/>
      <protection locked="0"/>
    </xf>
    <xf numFmtId="43" fontId="3" fillId="0" borderId="22" xfId="1" applyFont="1" applyBorder="1" applyAlignment="1" applyProtection="1">
      <protection hidden="1"/>
    </xf>
    <xf numFmtId="0" fontId="3" fillId="0" borderId="54" xfId="0" applyFont="1" applyBorder="1"/>
    <xf numFmtId="0" fontId="2" fillId="0" borderId="0" xfId="0" applyFont="1" applyBorder="1"/>
    <xf numFmtId="0" fontId="3" fillId="3" borderId="0" xfId="0" applyFont="1" applyFill="1" applyBorder="1" applyAlignment="1">
      <alignment horizontal="right"/>
    </xf>
    <xf numFmtId="165" fontId="5" fillId="15" borderId="78" xfId="1" applyNumberFormat="1" applyFont="1" applyFill="1" applyBorder="1" applyAlignment="1" applyProtection="1">
      <alignment horizontal="center"/>
      <protection locked="0"/>
    </xf>
    <xf numFmtId="43" fontId="3" fillId="3" borderId="77" xfId="1" applyFont="1" applyFill="1" applyBorder="1" applyProtection="1">
      <protection hidden="1"/>
    </xf>
    <xf numFmtId="43" fontId="2" fillId="0" borderId="79" xfId="1" applyFont="1" applyBorder="1" applyProtection="1">
      <protection locked="0"/>
    </xf>
    <xf numFmtId="43" fontId="2" fillId="2" borderId="22" xfId="1" applyFont="1" applyFill="1" applyBorder="1" applyProtection="1">
      <protection locked="0"/>
    </xf>
    <xf numFmtId="166" fontId="2" fillId="0" borderId="13" xfId="0" applyNumberFormat="1" applyFont="1" applyBorder="1"/>
    <xf numFmtId="166" fontId="2" fillId="0" borderId="17" xfId="0" applyNumberFormat="1" applyFont="1" applyBorder="1"/>
    <xf numFmtId="166" fontId="2" fillId="0" borderId="21" xfId="0" applyNumberFormat="1" applyFont="1" applyBorder="1"/>
    <xf numFmtId="165" fontId="2" fillId="6" borderId="13" xfId="1" applyNumberFormat="1" applyFont="1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43" fontId="3" fillId="9" borderId="7" xfId="1" applyNumberFormat="1" applyFont="1" applyFill="1" applyBorder="1" applyAlignment="1" applyProtection="1">
      <protection locked="0"/>
    </xf>
    <xf numFmtId="43" fontId="6" fillId="9" borderId="36" xfId="1" applyNumberFormat="1" applyFont="1" applyFill="1" applyBorder="1" applyAlignment="1" applyProtection="1">
      <protection locked="0"/>
    </xf>
    <xf numFmtId="43" fontId="3" fillId="10" borderId="7" xfId="1" applyNumberFormat="1" applyFont="1" applyFill="1" applyBorder="1" applyAlignment="1" applyProtection="1">
      <protection locked="0"/>
    </xf>
    <xf numFmtId="43" fontId="6" fillId="10" borderId="36" xfId="1" applyNumberFormat="1" applyFont="1" applyFill="1" applyBorder="1" applyAlignment="1" applyProtection="1">
      <protection locked="0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43" fontId="4" fillId="5" borderId="34" xfId="1" applyFont="1" applyFill="1" applyBorder="1" applyAlignment="1" applyProtection="1">
      <alignment horizontal="center"/>
      <protection hidden="1"/>
    </xf>
    <xf numFmtId="43" fontId="4" fillId="5" borderId="36" xfId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top" wrapText="1"/>
    </xf>
    <xf numFmtId="8" fontId="2" fillId="0" borderId="48" xfId="0" applyNumberFormat="1" applyFont="1" applyBorder="1" applyAlignment="1">
      <alignment horizontal="center"/>
    </xf>
    <xf numFmtId="8" fontId="2" fillId="0" borderId="49" xfId="0" applyNumberFormat="1" applyFont="1" applyBorder="1" applyAlignment="1">
      <alignment horizontal="center"/>
    </xf>
    <xf numFmtId="8" fontId="2" fillId="0" borderId="5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3" fontId="3" fillId="9" borderId="7" xfId="1" applyNumberFormat="1" applyFont="1" applyFill="1" applyBorder="1" applyAlignment="1" applyProtection="1">
      <protection hidden="1"/>
    </xf>
    <xf numFmtId="0" fontId="0" fillId="9" borderId="36" xfId="0" applyFill="1" applyBorder="1" applyProtection="1"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43" fontId="3" fillId="10" borderId="7" xfId="1" applyNumberFormat="1" applyFont="1" applyFill="1" applyBorder="1" applyAlignment="1" applyProtection="1">
      <protection hidden="1"/>
    </xf>
    <xf numFmtId="43" fontId="6" fillId="10" borderId="36" xfId="1" applyNumberFormat="1" applyFont="1" applyFill="1" applyBorder="1" applyAlignment="1" applyProtection="1">
      <protection hidden="1"/>
    </xf>
    <xf numFmtId="0" fontId="3" fillId="2" borderId="48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3" fontId="14" fillId="0" borderId="7" xfId="1" applyFont="1" applyFill="1" applyBorder="1" applyAlignment="1" applyProtection="1">
      <alignment horizontal="center"/>
      <protection locked="0"/>
    </xf>
    <xf numFmtId="43" fontId="14" fillId="0" borderId="36" xfId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4" fontId="8" fillId="0" borderId="7" xfId="2" applyFont="1" applyBorder="1" applyAlignment="1" applyProtection="1">
      <alignment horizontal="center" vertical="center" wrapText="1"/>
      <protection hidden="1"/>
    </xf>
    <xf numFmtId="44" fontId="8" fillId="0" borderId="36" xfId="2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" fontId="5" fillId="0" borderId="61" xfId="0" applyNumberFormat="1" applyFont="1" applyBorder="1" applyAlignment="1" applyProtection="1">
      <alignment horizontal="center" wrapText="1"/>
      <protection locked="0"/>
    </xf>
    <xf numFmtId="1" fontId="5" fillId="0" borderId="62" xfId="0" applyNumberFormat="1" applyFont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5"/>
  <sheetViews>
    <sheetView tabSelected="1" zoomScale="112" zoomScaleNormal="112" workbookViewId="0">
      <selection activeCell="E5" sqref="E5"/>
    </sheetView>
  </sheetViews>
  <sheetFormatPr defaultColWidth="9" defaultRowHeight="18" customHeight="1" x14ac:dyDescent="0.2"/>
  <cols>
    <col min="1" max="1" width="9" style="1"/>
    <col min="2" max="2" width="25.7109375" style="1" customWidth="1"/>
    <col min="3" max="3" width="14.42578125" style="1" customWidth="1"/>
    <col min="4" max="4" width="12.42578125" style="1" customWidth="1"/>
    <col min="5" max="5" width="32.7109375" style="1" customWidth="1"/>
    <col min="6" max="6" width="20.7109375" style="1" customWidth="1"/>
    <col min="7" max="7" width="9" style="1"/>
    <col min="8" max="8" width="22.7109375" style="1" customWidth="1"/>
    <col min="9" max="9" width="21.7109375" style="1" customWidth="1"/>
    <col min="10" max="256" width="9" style="1"/>
    <col min="257" max="257" width="25.7109375" style="1" customWidth="1"/>
    <col min="258" max="258" width="14.42578125" style="1" customWidth="1"/>
    <col min="259" max="259" width="12.42578125" style="1" customWidth="1"/>
    <col min="260" max="260" width="20.42578125" style="1" customWidth="1"/>
    <col min="261" max="261" width="18.42578125" style="1" customWidth="1"/>
    <col min="262" max="262" width="9" style="1"/>
    <col min="263" max="263" width="22.7109375" style="1" customWidth="1"/>
    <col min="264" max="264" width="24.7109375" style="1" customWidth="1"/>
    <col min="265" max="265" width="21.7109375" style="1" customWidth="1"/>
    <col min="266" max="512" width="9" style="1"/>
    <col min="513" max="513" width="25.7109375" style="1" customWidth="1"/>
    <col min="514" max="514" width="14.42578125" style="1" customWidth="1"/>
    <col min="515" max="515" width="12.42578125" style="1" customWidth="1"/>
    <col min="516" max="516" width="20.42578125" style="1" customWidth="1"/>
    <col min="517" max="517" width="18.42578125" style="1" customWidth="1"/>
    <col min="518" max="518" width="9" style="1"/>
    <col min="519" max="519" width="22.7109375" style="1" customWidth="1"/>
    <col min="520" max="520" width="24.7109375" style="1" customWidth="1"/>
    <col min="521" max="521" width="21.7109375" style="1" customWidth="1"/>
    <col min="522" max="768" width="9" style="1"/>
    <col min="769" max="769" width="25.7109375" style="1" customWidth="1"/>
    <col min="770" max="770" width="14.42578125" style="1" customWidth="1"/>
    <col min="771" max="771" width="12.42578125" style="1" customWidth="1"/>
    <col min="772" max="772" width="20.42578125" style="1" customWidth="1"/>
    <col min="773" max="773" width="18.42578125" style="1" customWidth="1"/>
    <col min="774" max="774" width="9" style="1"/>
    <col min="775" max="775" width="22.7109375" style="1" customWidth="1"/>
    <col min="776" max="776" width="24.7109375" style="1" customWidth="1"/>
    <col min="777" max="777" width="21.7109375" style="1" customWidth="1"/>
    <col min="778" max="1024" width="9" style="1"/>
    <col min="1025" max="1025" width="25.7109375" style="1" customWidth="1"/>
    <col min="1026" max="1026" width="14.42578125" style="1" customWidth="1"/>
    <col min="1027" max="1027" width="12.42578125" style="1" customWidth="1"/>
    <col min="1028" max="1028" width="20.42578125" style="1" customWidth="1"/>
    <col min="1029" max="1029" width="18.42578125" style="1" customWidth="1"/>
    <col min="1030" max="1030" width="9" style="1"/>
    <col min="1031" max="1031" width="22.7109375" style="1" customWidth="1"/>
    <col min="1032" max="1032" width="24.7109375" style="1" customWidth="1"/>
    <col min="1033" max="1033" width="21.7109375" style="1" customWidth="1"/>
    <col min="1034" max="1280" width="9" style="1"/>
    <col min="1281" max="1281" width="25.7109375" style="1" customWidth="1"/>
    <col min="1282" max="1282" width="14.42578125" style="1" customWidth="1"/>
    <col min="1283" max="1283" width="12.42578125" style="1" customWidth="1"/>
    <col min="1284" max="1284" width="20.42578125" style="1" customWidth="1"/>
    <col min="1285" max="1285" width="18.42578125" style="1" customWidth="1"/>
    <col min="1286" max="1286" width="9" style="1"/>
    <col min="1287" max="1287" width="22.7109375" style="1" customWidth="1"/>
    <col min="1288" max="1288" width="24.7109375" style="1" customWidth="1"/>
    <col min="1289" max="1289" width="21.7109375" style="1" customWidth="1"/>
    <col min="1290" max="1536" width="9" style="1"/>
    <col min="1537" max="1537" width="25.7109375" style="1" customWidth="1"/>
    <col min="1538" max="1538" width="14.42578125" style="1" customWidth="1"/>
    <col min="1539" max="1539" width="12.42578125" style="1" customWidth="1"/>
    <col min="1540" max="1540" width="20.42578125" style="1" customWidth="1"/>
    <col min="1541" max="1541" width="18.42578125" style="1" customWidth="1"/>
    <col min="1542" max="1542" width="9" style="1"/>
    <col min="1543" max="1543" width="22.7109375" style="1" customWidth="1"/>
    <col min="1544" max="1544" width="24.7109375" style="1" customWidth="1"/>
    <col min="1545" max="1545" width="21.7109375" style="1" customWidth="1"/>
    <col min="1546" max="1792" width="9" style="1"/>
    <col min="1793" max="1793" width="25.7109375" style="1" customWidth="1"/>
    <col min="1794" max="1794" width="14.42578125" style="1" customWidth="1"/>
    <col min="1795" max="1795" width="12.42578125" style="1" customWidth="1"/>
    <col min="1796" max="1796" width="20.42578125" style="1" customWidth="1"/>
    <col min="1797" max="1797" width="18.42578125" style="1" customWidth="1"/>
    <col min="1798" max="1798" width="9" style="1"/>
    <col min="1799" max="1799" width="22.7109375" style="1" customWidth="1"/>
    <col min="1800" max="1800" width="24.7109375" style="1" customWidth="1"/>
    <col min="1801" max="1801" width="21.7109375" style="1" customWidth="1"/>
    <col min="1802" max="2048" width="9" style="1"/>
    <col min="2049" max="2049" width="25.7109375" style="1" customWidth="1"/>
    <col min="2050" max="2050" width="14.42578125" style="1" customWidth="1"/>
    <col min="2051" max="2051" width="12.42578125" style="1" customWidth="1"/>
    <col min="2052" max="2052" width="20.42578125" style="1" customWidth="1"/>
    <col min="2053" max="2053" width="18.42578125" style="1" customWidth="1"/>
    <col min="2054" max="2054" width="9" style="1"/>
    <col min="2055" max="2055" width="22.7109375" style="1" customWidth="1"/>
    <col min="2056" max="2056" width="24.7109375" style="1" customWidth="1"/>
    <col min="2057" max="2057" width="21.7109375" style="1" customWidth="1"/>
    <col min="2058" max="2304" width="9" style="1"/>
    <col min="2305" max="2305" width="25.7109375" style="1" customWidth="1"/>
    <col min="2306" max="2306" width="14.42578125" style="1" customWidth="1"/>
    <col min="2307" max="2307" width="12.42578125" style="1" customWidth="1"/>
    <col min="2308" max="2308" width="20.42578125" style="1" customWidth="1"/>
    <col min="2309" max="2309" width="18.42578125" style="1" customWidth="1"/>
    <col min="2310" max="2310" width="9" style="1"/>
    <col min="2311" max="2311" width="22.7109375" style="1" customWidth="1"/>
    <col min="2312" max="2312" width="24.7109375" style="1" customWidth="1"/>
    <col min="2313" max="2313" width="21.7109375" style="1" customWidth="1"/>
    <col min="2314" max="2560" width="9" style="1"/>
    <col min="2561" max="2561" width="25.7109375" style="1" customWidth="1"/>
    <col min="2562" max="2562" width="14.42578125" style="1" customWidth="1"/>
    <col min="2563" max="2563" width="12.42578125" style="1" customWidth="1"/>
    <col min="2564" max="2564" width="20.42578125" style="1" customWidth="1"/>
    <col min="2565" max="2565" width="18.42578125" style="1" customWidth="1"/>
    <col min="2566" max="2566" width="9" style="1"/>
    <col min="2567" max="2567" width="22.7109375" style="1" customWidth="1"/>
    <col min="2568" max="2568" width="24.7109375" style="1" customWidth="1"/>
    <col min="2569" max="2569" width="21.7109375" style="1" customWidth="1"/>
    <col min="2570" max="2816" width="9" style="1"/>
    <col min="2817" max="2817" width="25.7109375" style="1" customWidth="1"/>
    <col min="2818" max="2818" width="14.42578125" style="1" customWidth="1"/>
    <col min="2819" max="2819" width="12.42578125" style="1" customWidth="1"/>
    <col min="2820" max="2820" width="20.42578125" style="1" customWidth="1"/>
    <col min="2821" max="2821" width="18.42578125" style="1" customWidth="1"/>
    <col min="2822" max="2822" width="9" style="1"/>
    <col min="2823" max="2823" width="22.7109375" style="1" customWidth="1"/>
    <col min="2824" max="2824" width="24.7109375" style="1" customWidth="1"/>
    <col min="2825" max="2825" width="21.7109375" style="1" customWidth="1"/>
    <col min="2826" max="3072" width="9" style="1"/>
    <col min="3073" max="3073" width="25.7109375" style="1" customWidth="1"/>
    <col min="3074" max="3074" width="14.42578125" style="1" customWidth="1"/>
    <col min="3075" max="3075" width="12.42578125" style="1" customWidth="1"/>
    <col min="3076" max="3076" width="20.42578125" style="1" customWidth="1"/>
    <col min="3077" max="3077" width="18.42578125" style="1" customWidth="1"/>
    <col min="3078" max="3078" width="9" style="1"/>
    <col min="3079" max="3079" width="22.7109375" style="1" customWidth="1"/>
    <col min="3080" max="3080" width="24.7109375" style="1" customWidth="1"/>
    <col min="3081" max="3081" width="21.7109375" style="1" customWidth="1"/>
    <col min="3082" max="3328" width="9" style="1"/>
    <col min="3329" max="3329" width="25.7109375" style="1" customWidth="1"/>
    <col min="3330" max="3330" width="14.42578125" style="1" customWidth="1"/>
    <col min="3331" max="3331" width="12.42578125" style="1" customWidth="1"/>
    <col min="3332" max="3332" width="20.42578125" style="1" customWidth="1"/>
    <col min="3333" max="3333" width="18.42578125" style="1" customWidth="1"/>
    <col min="3334" max="3334" width="9" style="1"/>
    <col min="3335" max="3335" width="22.7109375" style="1" customWidth="1"/>
    <col min="3336" max="3336" width="24.7109375" style="1" customWidth="1"/>
    <col min="3337" max="3337" width="21.7109375" style="1" customWidth="1"/>
    <col min="3338" max="3584" width="9" style="1"/>
    <col min="3585" max="3585" width="25.7109375" style="1" customWidth="1"/>
    <col min="3586" max="3586" width="14.42578125" style="1" customWidth="1"/>
    <col min="3587" max="3587" width="12.42578125" style="1" customWidth="1"/>
    <col min="3588" max="3588" width="20.42578125" style="1" customWidth="1"/>
    <col min="3589" max="3589" width="18.42578125" style="1" customWidth="1"/>
    <col min="3590" max="3590" width="9" style="1"/>
    <col min="3591" max="3591" width="22.7109375" style="1" customWidth="1"/>
    <col min="3592" max="3592" width="24.7109375" style="1" customWidth="1"/>
    <col min="3593" max="3593" width="21.7109375" style="1" customWidth="1"/>
    <col min="3594" max="3840" width="9" style="1"/>
    <col min="3841" max="3841" width="25.7109375" style="1" customWidth="1"/>
    <col min="3842" max="3842" width="14.42578125" style="1" customWidth="1"/>
    <col min="3843" max="3843" width="12.42578125" style="1" customWidth="1"/>
    <col min="3844" max="3844" width="20.42578125" style="1" customWidth="1"/>
    <col min="3845" max="3845" width="18.42578125" style="1" customWidth="1"/>
    <col min="3846" max="3846" width="9" style="1"/>
    <col min="3847" max="3847" width="22.7109375" style="1" customWidth="1"/>
    <col min="3848" max="3848" width="24.7109375" style="1" customWidth="1"/>
    <col min="3849" max="3849" width="21.7109375" style="1" customWidth="1"/>
    <col min="3850" max="4096" width="9" style="1"/>
    <col min="4097" max="4097" width="25.7109375" style="1" customWidth="1"/>
    <col min="4098" max="4098" width="14.42578125" style="1" customWidth="1"/>
    <col min="4099" max="4099" width="12.42578125" style="1" customWidth="1"/>
    <col min="4100" max="4100" width="20.42578125" style="1" customWidth="1"/>
    <col min="4101" max="4101" width="18.42578125" style="1" customWidth="1"/>
    <col min="4102" max="4102" width="9" style="1"/>
    <col min="4103" max="4103" width="22.7109375" style="1" customWidth="1"/>
    <col min="4104" max="4104" width="24.7109375" style="1" customWidth="1"/>
    <col min="4105" max="4105" width="21.7109375" style="1" customWidth="1"/>
    <col min="4106" max="4352" width="9" style="1"/>
    <col min="4353" max="4353" width="25.7109375" style="1" customWidth="1"/>
    <col min="4354" max="4354" width="14.42578125" style="1" customWidth="1"/>
    <col min="4355" max="4355" width="12.42578125" style="1" customWidth="1"/>
    <col min="4356" max="4356" width="20.42578125" style="1" customWidth="1"/>
    <col min="4357" max="4357" width="18.42578125" style="1" customWidth="1"/>
    <col min="4358" max="4358" width="9" style="1"/>
    <col min="4359" max="4359" width="22.7109375" style="1" customWidth="1"/>
    <col min="4360" max="4360" width="24.7109375" style="1" customWidth="1"/>
    <col min="4361" max="4361" width="21.7109375" style="1" customWidth="1"/>
    <col min="4362" max="4608" width="9" style="1"/>
    <col min="4609" max="4609" width="25.7109375" style="1" customWidth="1"/>
    <col min="4610" max="4610" width="14.42578125" style="1" customWidth="1"/>
    <col min="4611" max="4611" width="12.42578125" style="1" customWidth="1"/>
    <col min="4612" max="4612" width="20.42578125" style="1" customWidth="1"/>
    <col min="4613" max="4613" width="18.42578125" style="1" customWidth="1"/>
    <col min="4614" max="4614" width="9" style="1"/>
    <col min="4615" max="4615" width="22.7109375" style="1" customWidth="1"/>
    <col min="4616" max="4616" width="24.7109375" style="1" customWidth="1"/>
    <col min="4617" max="4617" width="21.7109375" style="1" customWidth="1"/>
    <col min="4618" max="4864" width="9" style="1"/>
    <col min="4865" max="4865" width="25.7109375" style="1" customWidth="1"/>
    <col min="4866" max="4866" width="14.42578125" style="1" customWidth="1"/>
    <col min="4867" max="4867" width="12.42578125" style="1" customWidth="1"/>
    <col min="4868" max="4868" width="20.42578125" style="1" customWidth="1"/>
    <col min="4869" max="4869" width="18.42578125" style="1" customWidth="1"/>
    <col min="4870" max="4870" width="9" style="1"/>
    <col min="4871" max="4871" width="22.7109375" style="1" customWidth="1"/>
    <col min="4872" max="4872" width="24.7109375" style="1" customWidth="1"/>
    <col min="4873" max="4873" width="21.7109375" style="1" customWidth="1"/>
    <col min="4874" max="5120" width="9" style="1"/>
    <col min="5121" max="5121" width="25.7109375" style="1" customWidth="1"/>
    <col min="5122" max="5122" width="14.42578125" style="1" customWidth="1"/>
    <col min="5123" max="5123" width="12.42578125" style="1" customWidth="1"/>
    <col min="5124" max="5124" width="20.42578125" style="1" customWidth="1"/>
    <col min="5125" max="5125" width="18.42578125" style="1" customWidth="1"/>
    <col min="5126" max="5126" width="9" style="1"/>
    <col min="5127" max="5127" width="22.7109375" style="1" customWidth="1"/>
    <col min="5128" max="5128" width="24.7109375" style="1" customWidth="1"/>
    <col min="5129" max="5129" width="21.7109375" style="1" customWidth="1"/>
    <col min="5130" max="5376" width="9" style="1"/>
    <col min="5377" max="5377" width="25.7109375" style="1" customWidth="1"/>
    <col min="5378" max="5378" width="14.42578125" style="1" customWidth="1"/>
    <col min="5379" max="5379" width="12.42578125" style="1" customWidth="1"/>
    <col min="5380" max="5380" width="20.42578125" style="1" customWidth="1"/>
    <col min="5381" max="5381" width="18.42578125" style="1" customWidth="1"/>
    <col min="5382" max="5382" width="9" style="1"/>
    <col min="5383" max="5383" width="22.7109375" style="1" customWidth="1"/>
    <col min="5384" max="5384" width="24.7109375" style="1" customWidth="1"/>
    <col min="5385" max="5385" width="21.7109375" style="1" customWidth="1"/>
    <col min="5386" max="5632" width="9" style="1"/>
    <col min="5633" max="5633" width="25.7109375" style="1" customWidth="1"/>
    <col min="5634" max="5634" width="14.42578125" style="1" customWidth="1"/>
    <col min="5635" max="5635" width="12.42578125" style="1" customWidth="1"/>
    <col min="5636" max="5636" width="20.42578125" style="1" customWidth="1"/>
    <col min="5637" max="5637" width="18.42578125" style="1" customWidth="1"/>
    <col min="5638" max="5638" width="9" style="1"/>
    <col min="5639" max="5639" width="22.7109375" style="1" customWidth="1"/>
    <col min="5640" max="5640" width="24.7109375" style="1" customWidth="1"/>
    <col min="5641" max="5641" width="21.7109375" style="1" customWidth="1"/>
    <col min="5642" max="5888" width="9" style="1"/>
    <col min="5889" max="5889" width="25.7109375" style="1" customWidth="1"/>
    <col min="5890" max="5890" width="14.42578125" style="1" customWidth="1"/>
    <col min="5891" max="5891" width="12.42578125" style="1" customWidth="1"/>
    <col min="5892" max="5892" width="20.42578125" style="1" customWidth="1"/>
    <col min="5893" max="5893" width="18.42578125" style="1" customWidth="1"/>
    <col min="5894" max="5894" width="9" style="1"/>
    <col min="5895" max="5895" width="22.7109375" style="1" customWidth="1"/>
    <col min="5896" max="5896" width="24.7109375" style="1" customWidth="1"/>
    <col min="5897" max="5897" width="21.7109375" style="1" customWidth="1"/>
    <col min="5898" max="6144" width="9" style="1"/>
    <col min="6145" max="6145" width="25.7109375" style="1" customWidth="1"/>
    <col min="6146" max="6146" width="14.42578125" style="1" customWidth="1"/>
    <col min="6147" max="6147" width="12.42578125" style="1" customWidth="1"/>
    <col min="6148" max="6148" width="20.42578125" style="1" customWidth="1"/>
    <col min="6149" max="6149" width="18.42578125" style="1" customWidth="1"/>
    <col min="6150" max="6150" width="9" style="1"/>
    <col min="6151" max="6151" width="22.7109375" style="1" customWidth="1"/>
    <col min="6152" max="6152" width="24.7109375" style="1" customWidth="1"/>
    <col min="6153" max="6153" width="21.7109375" style="1" customWidth="1"/>
    <col min="6154" max="6400" width="9" style="1"/>
    <col min="6401" max="6401" width="25.7109375" style="1" customWidth="1"/>
    <col min="6402" max="6402" width="14.42578125" style="1" customWidth="1"/>
    <col min="6403" max="6403" width="12.42578125" style="1" customWidth="1"/>
    <col min="6404" max="6404" width="20.42578125" style="1" customWidth="1"/>
    <col min="6405" max="6405" width="18.42578125" style="1" customWidth="1"/>
    <col min="6406" max="6406" width="9" style="1"/>
    <col min="6407" max="6407" width="22.7109375" style="1" customWidth="1"/>
    <col min="6408" max="6408" width="24.7109375" style="1" customWidth="1"/>
    <col min="6409" max="6409" width="21.7109375" style="1" customWidth="1"/>
    <col min="6410" max="6656" width="9" style="1"/>
    <col min="6657" max="6657" width="25.7109375" style="1" customWidth="1"/>
    <col min="6658" max="6658" width="14.42578125" style="1" customWidth="1"/>
    <col min="6659" max="6659" width="12.42578125" style="1" customWidth="1"/>
    <col min="6660" max="6660" width="20.42578125" style="1" customWidth="1"/>
    <col min="6661" max="6661" width="18.42578125" style="1" customWidth="1"/>
    <col min="6662" max="6662" width="9" style="1"/>
    <col min="6663" max="6663" width="22.7109375" style="1" customWidth="1"/>
    <col min="6664" max="6664" width="24.7109375" style="1" customWidth="1"/>
    <col min="6665" max="6665" width="21.7109375" style="1" customWidth="1"/>
    <col min="6666" max="6912" width="9" style="1"/>
    <col min="6913" max="6913" width="25.7109375" style="1" customWidth="1"/>
    <col min="6914" max="6914" width="14.42578125" style="1" customWidth="1"/>
    <col min="6915" max="6915" width="12.42578125" style="1" customWidth="1"/>
    <col min="6916" max="6916" width="20.42578125" style="1" customWidth="1"/>
    <col min="6917" max="6917" width="18.42578125" style="1" customWidth="1"/>
    <col min="6918" max="6918" width="9" style="1"/>
    <col min="6919" max="6919" width="22.7109375" style="1" customWidth="1"/>
    <col min="6920" max="6920" width="24.7109375" style="1" customWidth="1"/>
    <col min="6921" max="6921" width="21.7109375" style="1" customWidth="1"/>
    <col min="6922" max="7168" width="9" style="1"/>
    <col min="7169" max="7169" width="25.7109375" style="1" customWidth="1"/>
    <col min="7170" max="7170" width="14.42578125" style="1" customWidth="1"/>
    <col min="7171" max="7171" width="12.42578125" style="1" customWidth="1"/>
    <col min="7172" max="7172" width="20.42578125" style="1" customWidth="1"/>
    <col min="7173" max="7173" width="18.42578125" style="1" customWidth="1"/>
    <col min="7174" max="7174" width="9" style="1"/>
    <col min="7175" max="7175" width="22.7109375" style="1" customWidth="1"/>
    <col min="7176" max="7176" width="24.7109375" style="1" customWidth="1"/>
    <col min="7177" max="7177" width="21.7109375" style="1" customWidth="1"/>
    <col min="7178" max="7424" width="9" style="1"/>
    <col min="7425" max="7425" width="25.7109375" style="1" customWidth="1"/>
    <col min="7426" max="7426" width="14.42578125" style="1" customWidth="1"/>
    <col min="7427" max="7427" width="12.42578125" style="1" customWidth="1"/>
    <col min="7428" max="7428" width="20.42578125" style="1" customWidth="1"/>
    <col min="7429" max="7429" width="18.42578125" style="1" customWidth="1"/>
    <col min="7430" max="7430" width="9" style="1"/>
    <col min="7431" max="7431" width="22.7109375" style="1" customWidth="1"/>
    <col min="7432" max="7432" width="24.7109375" style="1" customWidth="1"/>
    <col min="7433" max="7433" width="21.7109375" style="1" customWidth="1"/>
    <col min="7434" max="7680" width="9" style="1"/>
    <col min="7681" max="7681" width="25.7109375" style="1" customWidth="1"/>
    <col min="7682" max="7682" width="14.42578125" style="1" customWidth="1"/>
    <col min="7683" max="7683" width="12.42578125" style="1" customWidth="1"/>
    <col min="7684" max="7684" width="20.42578125" style="1" customWidth="1"/>
    <col min="7685" max="7685" width="18.42578125" style="1" customWidth="1"/>
    <col min="7686" max="7686" width="9" style="1"/>
    <col min="7687" max="7687" width="22.7109375" style="1" customWidth="1"/>
    <col min="7688" max="7688" width="24.7109375" style="1" customWidth="1"/>
    <col min="7689" max="7689" width="21.7109375" style="1" customWidth="1"/>
    <col min="7690" max="7936" width="9" style="1"/>
    <col min="7937" max="7937" width="25.7109375" style="1" customWidth="1"/>
    <col min="7938" max="7938" width="14.42578125" style="1" customWidth="1"/>
    <col min="7939" max="7939" width="12.42578125" style="1" customWidth="1"/>
    <col min="7940" max="7940" width="20.42578125" style="1" customWidth="1"/>
    <col min="7941" max="7941" width="18.42578125" style="1" customWidth="1"/>
    <col min="7942" max="7942" width="9" style="1"/>
    <col min="7943" max="7943" width="22.7109375" style="1" customWidth="1"/>
    <col min="7944" max="7944" width="24.7109375" style="1" customWidth="1"/>
    <col min="7945" max="7945" width="21.7109375" style="1" customWidth="1"/>
    <col min="7946" max="8192" width="9" style="1"/>
    <col min="8193" max="8193" width="25.7109375" style="1" customWidth="1"/>
    <col min="8194" max="8194" width="14.42578125" style="1" customWidth="1"/>
    <col min="8195" max="8195" width="12.42578125" style="1" customWidth="1"/>
    <col min="8196" max="8196" width="20.42578125" style="1" customWidth="1"/>
    <col min="8197" max="8197" width="18.42578125" style="1" customWidth="1"/>
    <col min="8198" max="8198" width="9" style="1"/>
    <col min="8199" max="8199" width="22.7109375" style="1" customWidth="1"/>
    <col min="8200" max="8200" width="24.7109375" style="1" customWidth="1"/>
    <col min="8201" max="8201" width="21.7109375" style="1" customWidth="1"/>
    <col min="8202" max="8448" width="9" style="1"/>
    <col min="8449" max="8449" width="25.7109375" style="1" customWidth="1"/>
    <col min="8450" max="8450" width="14.42578125" style="1" customWidth="1"/>
    <col min="8451" max="8451" width="12.42578125" style="1" customWidth="1"/>
    <col min="8452" max="8452" width="20.42578125" style="1" customWidth="1"/>
    <col min="8453" max="8453" width="18.42578125" style="1" customWidth="1"/>
    <col min="8454" max="8454" width="9" style="1"/>
    <col min="8455" max="8455" width="22.7109375" style="1" customWidth="1"/>
    <col min="8456" max="8456" width="24.7109375" style="1" customWidth="1"/>
    <col min="8457" max="8457" width="21.7109375" style="1" customWidth="1"/>
    <col min="8458" max="8704" width="9" style="1"/>
    <col min="8705" max="8705" width="25.7109375" style="1" customWidth="1"/>
    <col min="8706" max="8706" width="14.42578125" style="1" customWidth="1"/>
    <col min="8707" max="8707" width="12.42578125" style="1" customWidth="1"/>
    <col min="8708" max="8708" width="20.42578125" style="1" customWidth="1"/>
    <col min="8709" max="8709" width="18.42578125" style="1" customWidth="1"/>
    <col min="8710" max="8710" width="9" style="1"/>
    <col min="8711" max="8711" width="22.7109375" style="1" customWidth="1"/>
    <col min="8712" max="8712" width="24.7109375" style="1" customWidth="1"/>
    <col min="8713" max="8713" width="21.7109375" style="1" customWidth="1"/>
    <col min="8714" max="8960" width="9" style="1"/>
    <col min="8961" max="8961" width="25.7109375" style="1" customWidth="1"/>
    <col min="8962" max="8962" width="14.42578125" style="1" customWidth="1"/>
    <col min="8963" max="8963" width="12.42578125" style="1" customWidth="1"/>
    <col min="8964" max="8964" width="20.42578125" style="1" customWidth="1"/>
    <col min="8965" max="8965" width="18.42578125" style="1" customWidth="1"/>
    <col min="8966" max="8966" width="9" style="1"/>
    <col min="8967" max="8967" width="22.7109375" style="1" customWidth="1"/>
    <col min="8968" max="8968" width="24.7109375" style="1" customWidth="1"/>
    <col min="8969" max="8969" width="21.7109375" style="1" customWidth="1"/>
    <col min="8970" max="9216" width="9" style="1"/>
    <col min="9217" max="9217" width="25.7109375" style="1" customWidth="1"/>
    <col min="9218" max="9218" width="14.42578125" style="1" customWidth="1"/>
    <col min="9219" max="9219" width="12.42578125" style="1" customWidth="1"/>
    <col min="9220" max="9220" width="20.42578125" style="1" customWidth="1"/>
    <col min="9221" max="9221" width="18.42578125" style="1" customWidth="1"/>
    <col min="9222" max="9222" width="9" style="1"/>
    <col min="9223" max="9223" width="22.7109375" style="1" customWidth="1"/>
    <col min="9224" max="9224" width="24.7109375" style="1" customWidth="1"/>
    <col min="9225" max="9225" width="21.7109375" style="1" customWidth="1"/>
    <col min="9226" max="9472" width="9" style="1"/>
    <col min="9473" max="9473" width="25.7109375" style="1" customWidth="1"/>
    <col min="9474" max="9474" width="14.42578125" style="1" customWidth="1"/>
    <col min="9475" max="9475" width="12.42578125" style="1" customWidth="1"/>
    <col min="9476" max="9476" width="20.42578125" style="1" customWidth="1"/>
    <col min="9477" max="9477" width="18.42578125" style="1" customWidth="1"/>
    <col min="9478" max="9478" width="9" style="1"/>
    <col min="9479" max="9479" width="22.7109375" style="1" customWidth="1"/>
    <col min="9480" max="9480" width="24.7109375" style="1" customWidth="1"/>
    <col min="9481" max="9481" width="21.7109375" style="1" customWidth="1"/>
    <col min="9482" max="9728" width="9" style="1"/>
    <col min="9729" max="9729" width="25.7109375" style="1" customWidth="1"/>
    <col min="9730" max="9730" width="14.42578125" style="1" customWidth="1"/>
    <col min="9731" max="9731" width="12.42578125" style="1" customWidth="1"/>
    <col min="9732" max="9732" width="20.42578125" style="1" customWidth="1"/>
    <col min="9733" max="9733" width="18.42578125" style="1" customWidth="1"/>
    <col min="9734" max="9734" width="9" style="1"/>
    <col min="9735" max="9735" width="22.7109375" style="1" customWidth="1"/>
    <col min="9736" max="9736" width="24.7109375" style="1" customWidth="1"/>
    <col min="9737" max="9737" width="21.7109375" style="1" customWidth="1"/>
    <col min="9738" max="9984" width="9" style="1"/>
    <col min="9985" max="9985" width="25.7109375" style="1" customWidth="1"/>
    <col min="9986" max="9986" width="14.42578125" style="1" customWidth="1"/>
    <col min="9987" max="9987" width="12.42578125" style="1" customWidth="1"/>
    <col min="9988" max="9988" width="20.42578125" style="1" customWidth="1"/>
    <col min="9989" max="9989" width="18.42578125" style="1" customWidth="1"/>
    <col min="9990" max="9990" width="9" style="1"/>
    <col min="9991" max="9991" width="22.7109375" style="1" customWidth="1"/>
    <col min="9992" max="9992" width="24.7109375" style="1" customWidth="1"/>
    <col min="9993" max="9993" width="21.7109375" style="1" customWidth="1"/>
    <col min="9994" max="10240" width="9" style="1"/>
    <col min="10241" max="10241" width="25.7109375" style="1" customWidth="1"/>
    <col min="10242" max="10242" width="14.42578125" style="1" customWidth="1"/>
    <col min="10243" max="10243" width="12.42578125" style="1" customWidth="1"/>
    <col min="10244" max="10244" width="20.42578125" style="1" customWidth="1"/>
    <col min="10245" max="10245" width="18.42578125" style="1" customWidth="1"/>
    <col min="10246" max="10246" width="9" style="1"/>
    <col min="10247" max="10247" width="22.7109375" style="1" customWidth="1"/>
    <col min="10248" max="10248" width="24.7109375" style="1" customWidth="1"/>
    <col min="10249" max="10249" width="21.7109375" style="1" customWidth="1"/>
    <col min="10250" max="10496" width="9" style="1"/>
    <col min="10497" max="10497" width="25.7109375" style="1" customWidth="1"/>
    <col min="10498" max="10498" width="14.42578125" style="1" customWidth="1"/>
    <col min="10499" max="10499" width="12.42578125" style="1" customWidth="1"/>
    <col min="10500" max="10500" width="20.42578125" style="1" customWidth="1"/>
    <col min="10501" max="10501" width="18.42578125" style="1" customWidth="1"/>
    <col min="10502" max="10502" width="9" style="1"/>
    <col min="10503" max="10503" width="22.7109375" style="1" customWidth="1"/>
    <col min="10504" max="10504" width="24.7109375" style="1" customWidth="1"/>
    <col min="10505" max="10505" width="21.7109375" style="1" customWidth="1"/>
    <col min="10506" max="10752" width="9" style="1"/>
    <col min="10753" max="10753" width="25.7109375" style="1" customWidth="1"/>
    <col min="10754" max="10754" width="14.42578125" style="1" customWidth="1"/>
    <col min="10755" max="10755" width="12.42578125" style="1" customWidth="1"/>
    <col min="10756" max="10756" width="20.42578125" style="1" customWidth="1"/>
    <col min="10757" max="10757" width="18.42578125" style="1" customWidth="1"/>
    <col min="10758" max="10758" width="9" style="1"/>
    <col min="10759" max="10759" width="22.7109375" style="1" customWidth="1"/>
    <col min="10760" max="10760" width="24.7109375" style="1" customWidth="1"/>
    <col min="10761" max="10761" width="21.7109375" style="1" customWidth="1"/>
    <col min="10762" max="11008" width="9" style="1"/>
    <col min="11009" max="11009" width="25.7109375" style="1" customWidth="1"/>
    <col min="11010" max="11010" width="14.42578125" style="1" customWidth="1"/>
    <col min="11011" max="11011" width="12.42578125" style="1" customWidth="1"/>
    <col min="11012" max="11012" width="20.42578125" style="1" customWidth="1"/>
    <col min="11013" max="11013" width="18.42578125" style="1" customWidth="1"/>
    <col min="11014" max="11014" width="9" style="1"/>
    <col min="11015" max="11015" width="22.7109375" style="1" customWidth="1"/>
    <col min="11016" max="11016" width="24.7109375" style="1" customWidth="1"/>
    <col min="11017" max="11017" width="21.7109375" style="1" customWidth="1"/>
    <col min="11018" max="11264" width="9" style="1"/>
    <col min="11265" max="11265" width="25.7109375" style="1" customWidth="1"/>
    <col min="11266" max="11266" width="14.42578125" style="1" customWidth="1"/>
    <col min="11267" max="11267" width="12.42578125" style="1" customWidth="1"/>
    <col min="11268" max="11268" width="20.42578125" style="1" customWidth="1"/>
    <col min="11269" max="11269" width="18.42578125" style="1" customWidth="1"/>
    <col min="11270" max="11270" width="9" style="1"/>
    <col min="11271" max="11271" width="22.7109375" style="1" customWidth="1"/>
    <col min="11272" max="11272" width="24.7109375" style="1" customWidth="1"/>
    <col min="11273" max="11273" width="21.7109375" style="1" customWidth="1"/>
    <col min="11274" max="11520" width="9" style="1"/>
    <col min="11521" max="11521" width="25.7109375" style="1" customWidth="1"/>
    <col min="11522" max="11522" width="14.42578125" style="1" customWidth="1"/>
    <col min="11523" max="11523" width="12.42578125" style="1" customWidth="1"/>
    <col min="11524" max="11524" width="20.42578125" style="1" customWidth="1"/>
    <col min="11525" max="11525" width="18.42578125" style="1" customWidth="1"/>
    <col min="11526" max="11526" width="9" style="1"/>
    <col min="11527" max="11527" width="22.7109375" style="1" customWidth="1"/>
    <col min="11528" max="11528" width="24.7109375" style="1" customWidth="1"/>
    <col min="11529" max="11529" width="21.7109375" style="1" customWidth="1"/>
    <col min="11530" max="11776" width="9" style="1"/>
    <col min="11777" max="11777" width="25.7109375" style="1" customWidth="1"/>
    <col min="11778" max="11778" width="14.42578125" style="1" customWidth="1"/>
    <col min="11779" max="11779" width="12.42578125" style="1" customWidth="1"/>
    <col min="11780" max="11780" width="20.42578125" style="1" customWidth="1"/>
    <col min="11781" max="11781" width="18.42578125" style="1" customWidth="1"/>
    <col min="11782" max="11782" width="9" style="1"/>
    <col min="11783" max="11783" width="22.7109375" style="1" customWidth="1"/>
    <col min="11784" max="11784" width="24.7109375" style="1" customWidth="1"/>
    <col min="11785" max="11785" width="21.7109375" style="1" customWidth="1"/>
    <col min="11786" max="12032" width="9" style="1"/>
    <col min="12033" max="12033" width="25.7109375" style="1" customWidth="1"/>
    <col min="12034" max="12034" width="14.42578125" style="1" customWidth="1"/>
    <col min="12035" max="12035" width="12.42578125" style="1" customWidth="1"/>
    <col min="12036" max="12036" width="20.42578125" style="1" customWidth="1"/>
    <col min="12037" max="12037" width="18.42578125" style="1" customWidth="1"/>
    <col min="12038" max="12038" width="9" style="1"/>
    <col min="12039" max="12039" width="22.7109375" style="1" customWidth="1"/>
    <col min="12040" max="12040" width="24.7109375" style="1" customWidth="1"/>
    <col min="12041" max="12041" width="21.7109375" style="1" customWidth="1"/>
    <col min="12042" max="12288" width="9" style="1"/>
    <col min="12289" max="12289" width="25.7109375" style="1" customWidth="1"/>
    <col min="12290" max="12290" width="14.42578125" style="1" customWidth="1"/>
    <col min="12291" max="12291" width="12.42578125" style="1" customWidth="1"/>
    <col min="12292" max="12292" width="20.42578125" style="1" customWidth="1"/>
    <col min="12293" max="12293" width="18.42578125" style="1" customWidth="1"/>
    <col min="12294" max="12294" width="9" style="1"/>
    <col min="12295" max="12295" width="22.7109375" style="1" customWidth="1"/>
    <col min="12296" max="12296" width="24.7109375" style="1" customWidth="1"/>
    <col min="12297" max="12297" width="21.7109375" style="1" customWidth="1"/>
    <col min="12298" max="12544" width="9" style="1"/>
    <col min="12545" max="12545" width="25.7109375" style="1" customWidth="1"/>
    <col min="12546" max="12546" width="14.42578125" style="1" customWidth="1"/>
    <col min="12547" max="12547" width="12.42578125" style="1" customWidth="1"/>
    <col min="12548" max="12548" width="20.42578125" style="1" customWidth="1"/>
    <col min="12549" max="12549" width="18.42578125" style="1" customWidth="1"/>
    <col min="12550" max="12550" width="9" style="1"/>
    <col min="12551" max="12551" width="22.7109375" style="1" customWidth="1"/>
    <col min="12552" max="12552" width="24.7109375" style="1" customWidth="1"/>
    <col min="12553" max="12553" width="21.7109375" style="1" customWidth="1"/>
    <col min="12554" max="12800" width="9" style="1"/>
    <col min="12801" max="12801" width="25.7109375" style="1" customWidth="1"/>
    <col min="12802" max="12802" width="14.42578125" style="1" customWidth="1"/>
    <col min="12803" max="12803" width="12.42578125" style="1" customWidth="1"/>
    <col min="12804" max="12804" width="20.42578125" style="1" customWidth="1"/>
    <col min="12805" max="12805" width="18.42578125" style="1" customWidth="1"/>
    <col min="12806" max="12806" width="9" style="1"/>
    <col min="12807" max="12807" width="22.7109375" style="1" customWidth="1"/>
    <col min="12808" max="12808" width="24.7109375" style="1" customWidth="1"/>
    <col min="12809" max="12809" width="21.7109375" style="1" customWidth="1"/>
    <col min="12810" max="13056" width="9" style="1"/>
    <col min="13057" max="13057" width="25.7109375" style="1" customWidth="1"/>
    <col min="13058" max="13058" width="14.42578125" style="1" customWidth="1"/>
    <col min="13059" max="13059" width="12.42578125" style="1" customWidth="1"/>
    <col min="13060" max="13060" width="20.42578125" style="1" customWidth="1"/>
    <col min="13061" max="13061" width="18.42578125" style="1" customWidth="1"/>
    <col min="13062" max="13062" width="9" style="1"/>
    <col min="13063" max="13063" width="22.7109375" style="1" customWidth="1"/>
    <col min="13064" max="13064" width="24.7109375" style="1" customWidth="1"/>
    <col min="13065" max="13065" width="21.7109375" style="1" customWidth="1"/>
    <col min="13066" max="13312" width="9" style="1"/>
    <col min="13313" max="13313" width="25.7109375" style="1" customWidth="1"/>
    <col min="13314" max="13314" width="14.42578125" style="1" customWidth="1"/>
    <col min="13315" max="13315" width="12.42578125" style="1" customWidth="1"/>
    <col min="13316" max="13316" width="20.42578125" style="1" customWidth="1"/>
    <col min="13317" max="13317" width="18.42578125" style="1" customWidth="1"/>
    <col min="13318" max="13318" width="9" style="1"/>
    <col min="13319" max="13319" width="22.7109375" style="1" customWidth="1"/>
    <col min="13320" max="13320" width="24.7109375" style="1" customWidth="1"/>
    <col min="13321" max="13321" width="21.7109375" style="1" customWidth="1"/>
    <col min="13322" max="13568" width="9" style="1"/>
    <col min="13569" max="13569" width="25.7109375" style="1" customWidth="1"/>
    <col min="13570" max="13570" width="14.42578125" style="1" customWidth="1"/>
    <col min="13571" max="13571" width="12.42578125" style="1" customWidth="1"/>
    <col min="13572" max="13572" width="20.42578125" style="1" customWidth="1"/>
    <col min="13573" max="13573" width="18.42578125" style="1" customWidth="1"/>
    <col min="13574" max="13574" width="9" style="1"/>
    <col min="13575" max="13575" width="22.7109375" style="1" customWidth="1"/>
    <col min="13576" max="13576" width="24.7109375" style="1" customWidth="1"/>
    <col min="13577" max="13577" width="21.7109375" style="1" customWidth="1"/>
    <col min="13578" max="13824" width="9" style="1"/>
    <col min="13825" max="13825" width="25.7109375" style="1" customWidth="1"/>
    <col min="13826" max="13826" width="14.42578125" style="1" customWidth="1"/>
    <col min="13827" max="13827" width="12.42578125" style="1" customWidth="1"/>
    <col min="13828" max="13828" width="20.42578125" style="1" customWidth="1"/>
    <col min="13829" max="13829" width="18.42578125" style="1" customWidth="1"/>
    <col min="13830" max="13830" width="9" style="1"/>
    <col min="13831" max="13831" width="22.7109375" style="1" customWidth="1"/>
    <col min="13832" max="13832" width="24.7109375" style="1" customWidth="1"/>
    <col min="13833" max="13833" width="21.7109375" style="1" customWidth="1"/>
    <col min="13834" max="14080" width="9" style="1"/>
    <col min="14081" max="14081" width="25.7109375" style="1" customWidth="1"/>
    <col min="14082" max="14082" width="14.42578125" style="1" customWidth="1"/>
    <col min="14083" max="14083" width="12.42578125" style="1" customWidth="1"/>
    <col min="14084" max="14084" width="20.42578125" style="1" customWidth="1"/>
    <col min="14085" max="14085" width="18.42578125" style="1" customWidth="1"/>
    <col min="14086" max="14086" width="9" style="1"/>
    <col min="14087" max="14087" width="22.7109375" style="1" customWidth="1"/>
    <col min="14088" max="14088" width="24.7109375" style="1" customWidth="1"/>
    <col min="14089" max="14089" width="21.7109375" style="1" customWidth="1"/>
    <col min="14090" max="14336" width="9" style="1"/>
    <col min="14337" max="14337" width="25.7109375" style="1" customWidth="1"/>
    <col min="14338" max="14338" width="14.42578125" style="1" customWidth="1"/>
    <col min="14339" max="14339" width="12.42578125" style="1" customWidth="1"/>
    <col min="14340" max="14340" width="20.42578125" style="1" customWidth="1"/>
    <col min="14341" max="14341" width="18.42578125" style="1" customWidth="1"/>
    <col min="14342" max="14342" width="9" style="1"/>
    <col min="14343" max="14343" width="22.7109375" style="1" customWidth="1"/>
    <col min="14344" max="14344" width="24.7109375" style="1" customWidth="1"/>
    <col min="14345" max="14345" width="21.7109375" style="1" customWidth="1"/>
    <col min="14346" max="14592" width="9" style="1"/>
    <col min="14593" max="14593" width="25.7109375" style="1" customWidth="1"/>
    <col min="14594" max="14594" width="14.42578125" style="1" customWidth="1"/>
    <col min="14595" max="14595" width="12.42578125" style="1" customWidth="1"/>
    <col min="14596" max="14596" width="20.42578125" style="1" customWidth="1"/>
    <col min="14597" max="14597" width="18.42578125" style="1" customWidth="1"/>
    <col min="14598" max="14598" width="9" style="1"/>
    <col min="14599" max="14599" width="22.7109375" style="1" customWidth="1"/>
    <col min="14600" max="14600" width="24.7109375" style="1" customWidth="1"/>
    <col min="14601" max="14601" width="21.7109375" style="1" customWidth="1"/>
    <col min="14602" max="14848" width="9" style="1"/>
    <col min="14849" max="14849" width="25.7109375" style="1" customWidth="1"/>
    <col min="14850" max="14850" width="14.42578125" style="1" customWidth="1"/>
    <col min="14851" max="14851" width="12.42578125" style="1" customWidth="1"/>
    <col min="14852" max="14852" width="20.42578125" style="1" customWidth="1"/>
    <col min="14853" max="14853" width="18.42578125" style="1" customWidth="1"/>
    <col min="14854" max="14854" width="9" style="1"/>
    <col min="14855" max="14855" width="22.7109375" style="1" customWidth="1"/>
    <col min="14856" max="14856" width="24.7109375" style="1" customWidth="1"/>
    <col min="14857" max="14857" width="21.7109375" style="1" customWidth="1"/>
    <col min="14858" max="15104" width="9" style="1"/>
    <col min="15105" max="15105" width="25.7109375" style="1" customWidth="1"/>
    <col min="15106" max="15106" width="14.42578125" style="1" customWidth="1"/>
    <col min="15107" max="15107" width="12.42578125" style="1" customWidth="1"/>
    <col min="15108" max="15108" width="20.42578125" style="1" customWidth="1"/>
    <col min="15109" max="15109" width="18.42578125" style="1" customWidth="1"/>
    <col min="15110" max="15110" width="9" style="1"/>
    <col min="15111" max="15111" width="22.7109375" style="1" customWidth="1"/>
    <col min="15112" max="15112" width="24.7109375" style="1" customWidth="1"/>
    <col min="15113" max="15113" width="21.7109375" style="1" customWidth="1"/>
    <col min="15114" max="15360" width="9" style="1"/>
    <col min="15361" max="15361" width="25.7109375" style="1" customWidth="1"/>
    <col min="15362" max="15362" width="14.42578125" style="1" customWidth="1"/>
    <col min="15363" max="15363" width="12.42578125" style="1" customWidth="1"/>
    <col min="15364" max="15364" width="20.42578125" style="1" customWidth="1"/>
    <col min="15365" max="15365" width="18.42578125" style="1" customWidth="1"/>
    <col min="15366" max="15366" width="9" style="1"/>
    <col min="15367" max="15367" width="22.7109375" style="1" customWidth="1"/>
    <col min="15368" max="15368" width="24.7109375" style="1" customWidth="1"/>
    <col min="15369" max="15369" width="21.7109375" style="1" customWidth="1"/>
    <col min="15370" max="15616" width="9" style="1"/>
    <col min="15617" max="15617" width="25.7109375" style="1" customWidth="1"/>
    <col min="15618" max="15618" width="14.42578125" style="1" customWidth="1"/>
    <col min="15619" max="15619" width="12.42578125" style="1" customWidth="1"/>
    <col min="15620" max="15620" width="20.42578125" style="1" customWidth="1"/>
    <col min="15621" max="15621" width="18.42578125" style="1" customWidth="1"/>
    <col min="15622" max="15622" width="9" style="1"/>
    <col min="15623" max="15623" width="22.7109375" style="1" customWidth="1"/>
    <col min="15624" max="15624" width="24.7109375" style="1" customWidth="1"/>
    <col min="15625" max="15625" width="21.7109375" style="1" customWidth="1"/>
    <col min="15626" max="15872" width="9" style="1"/>
    <col min="15873" max="15873" width="25.7109375" style="1" customWidth="1"/>
    <col min="15874" max="15874" width="14.42578125" style="1" customWidth="1"/>
    <col min="15875" max="15875" width="12.42578125" style="1" customWidth="1"/>
    <col min="15876" max="15876" width="20.42578125" style="1" customWidth="1"/>
    <col min="15877" max="15877" width="18.42578125" style="1" customWidth="1"/>
    <col min="15878" max="15878" width="9" style="1"/>
    <col min="15879" max="15879" width="22.7109375" style="1" customWidth="1"/>
    <col min="15880" max="15880" width="24.7109375" style="1" customWidth="1"/>
    <col min="15881" max="15881" width="21.7109375" style="1" customWidth="1"/>
    <col min="15882" max="16128" width="9" style="1"/>
    <col min="16129" max="16129" width="25.7109375" style="1" customWidth="1"/>
    <col min="16130" max="16130" width="14.42578125" style="1" customWidth="1"/>
    <col min="16131" max="16131" width="12.42578125" style="1" customWidth="1"/>
    <col min="16132" max="16132" width="20.42578125" style="1" customWidth="1"/>
    <col min="16133" max="16133" width="18.42578125" style="1" customWidth="1"/>
    <col min="16134" max="16134" width="9" style="1"/>
    <col min="16135" max="16135" width="22.7109375" style="1" customWidth="1"/>
    <col min="16136" max="16136" width="24.7109375" style="1" customWidth="1"/>
    <col min="16137" max="16137" width="21.7109375" style="1" customWidth="1"/>
    <col min="16138" max="16384" width="9" style="1"/>
  </cols>
  <sheetData>
    <row r="1" spans="2:9" ht="18" customHeight="1" thickBot="1" x14ac:dyDescent="0.25"/>
    <row r="2" spans="2:9" ht="18" customHeight="1" thickBot="1" x14ac:dyDescent="0.3">
      <c r="B2" s="149" t="s">
        <v>0</v>
      </c>
      <c r="C2" s="150"/>
      <c r="D2" s="150"/>
      <c r="E2" s="150"/>
      <c r="F2" s="151"/>
      <c r="H2" s="149" t="s">
        <v>1</v>
      </c>
      <c r="I2" s="151"/>
    </row>
    <row r="3" spans="2:9" ht="18" customHeight="1" x14ac:dyDescent="0.2">
      <c r="B3" s="152" t="s">
        <v>82</v>
      </c>
      <c r="C3" s="171" t="s">
        <v>3</v>
      </c>
      <c r="D3" s="171" t="s">
        <v>4</v>
      </c>
      <c r="E3" s="173" t="s">
        <v>85</v>
      </c>
      <c r="F3" s="154" t="s">
        <v>6</v>
      </c>
      <c r="H3" s="152" t="s">
        <v>7</v>
      </c>
      <c r="I3" s="175" t="s">
        <v>8</v>
      </c>
    </row>
    <row r="4" spans="2:9" ht="18" customHeight="1" thickBot="1" x14ac:dyDescent="0.25">
      <c r="B4" s="153"/>
      <c r="C4" s="172"/>
      <c r="D4" s="172"/>
      <c r="E4" s="174"/>
      <c r="F4" s="155"/>
      <c r="H4" s="153"/>
      <c r="I4" s="176"/>
    </row>
    <row r="5" spans="2:9" ht="18" customHeight="1" thickTop="1" x14ac:dyDescent="0.2">
      <c r="B5" s="2" t="s">
        <v>84</v>
      </c>
      <c r="C5" s="124">
        <v>0.81699999999999995</v>
      </c>
      <c r="D5" s="4">
        <v>0</v>
      </c>
      <c r="E5" s="5"/>
      <c r="F5" s="6">
        <f>IF(E5=0,0,IF(AND(E5&gt;0,E5&gt;=122.411261,E5&lt;701),E5*C5+D5,IF(E5&gt;700,0,100)))</f>
        <v>0</v>
      </c>
      <c r="H5" s="7">
        <v>1</v>
      </c>
      <c r="I5" s="8">
        <v>100</v>
      </c>
    </row>
    <row r="6" spans="2:9" ht="18" customHeight="1" x14ac:dyDescent="0.2">
      <c r="B6" s="9" t="s">
        <v>86</v>
      </c>
      <c r="C6" s="125">
        <v>0.215</v>
      </c>
      <c r="D6" s="11">
        <v>422</v>
      </c>
      <c r="E6" s="12"/>
      <c r="F6" s="13">
        <f>IF(E6=0,0,IF(AND(E6&gt;=701,E6&lt;2351),E6*C6+D6,0))</f>
        <v>0</v>
      </c>
      <c r="H6" s="14">
        <v>2</v>
      </c>
      <c r="I6" s="15">
        <v>200</v>
      </c>
    </row>
    <row r="7" spans="2:9" ht="18" customHeight="1" x14ac:dyDescent="0.2">
      <c r="B7" s="9" t="s">
        <v>87</v>
      </c>
      <c r="C7" s="125">
        <v>0.17499999999999999</v>
      </c>
      <c r="D7" s="11">
        <v>516</v>
      </c>
      <c r="E7" s="12"/>
      <c r="F7" s="13">
        <f>IF(E7=0,0,IF(AND(E7&gt;=2351,E7&lt;10501),E7*C7+D7,0))</f>
        <v>0</v>
      </c>
      <c r="H7" s="14">
        <v>3</v>
      </c>
      <c r="I7" s="15">
        <v>300</v>
      </c>
    </row>
    <row r="8" spans="2:9" ht="18" customHeight="1" thickBot="1" x14ac:dyDescent="0.25">
      <c r="B8" s="16" t="s">
        <v>88</v>
      </c>
      <c r="C8" s="126">
        <v>7.0999999999999994E-2</v>
      </c>
      <c r="D8" s="18">
        <v>1608</v>
      </c>
      <c r="E8" s="19"/>
      <c r="F8" s="20">
        <f>IF(E8=0,0,IF(E8&lt;10501,0,E8*C8+D8))</f>
        <v>0</v>
      </c>
      <c r="H8" s="14">
        <v>4</v>
      </c>
      <c r="I8" s="15">
        <v>400</v>
      </c>
    </row>
    <row r="9" spans="2:9" ht="18" customHeight="1" x14ac:dyDescent="0.2">
      <c r="B9" s="143" t="s">
        <v>12</v>
      </c>
      <c r="C9" s="144"/>
      <c r="D9" s="144"/>
      <c r="E9" s="147"/>
      <c r="F9" s="21">
        <f>SUM(F5:F8)</f>
        <v>0</v>
      </c>
      <c r="H9" s="14">
        <v>5</v>
      </c>
      <c r="I9" s="15">
        <v>500</v>
      </c>
    </row>
    <row r="10" spans="2:9" ht="18" customHeight="1" thickBot="1" x14ac:dyDescent="0.3">
      <c r="B10" s="145"/>
      <c r="C10" s="146"/>
      <c r="D10" s="146"/>
      <c r="E10" s="148"/>
      <c r="F10" s="22">
        <f>IF(OR(E9="PD",E9="SUP",E9="DR"),1.1*F9,F9)</f>
        <v>0</v>
      </c>
      <c r="H10" s="14">
        <v>6</v>
      </c>
      <c r="I10" s="15">
        <v>600</v>
      </c>
    </row>
    <row r="11" spans="2:9" ht="18" customHeight="1" thickBot="1" x14ac:dyDescent="0.25">
      <c r="H11" s="14">
        <v>7</v>
      </c>
      <c r="I11" s="15">
        <v>700</v>
      </c>
    </row>
    <row r="12" spans="2:9" ht="18" customHeight="1" thickBot="1" x14ac:dyDescent="0.3">
      <c r="B12" s="149" t="s">
        <v>83</v>
      </c>
      <c r="C12" s="150"/>
      <c r="D12" s="150"/>
      <c r="E12" s="150"/>
      <c r="F12" s="151"/>
      <c r="H12" s="23">
        <v>8</v>
      </c>
      <c r="I12" s="24">
        <v>800</v>
      </c>
    </row>
    <row r="13" spans="2:9" ht="18" customHeight="1" x14ac:dyDescent="0.2">
      <c r="B13" s="162" t="s">
        <v>89</v>
      </c>
      <c r="C13" s="163"/>
      <c r="D13" s="164"/>
      <c r="E13" s="158" t="s">
        <v>90</v>
      </c>
      <c r="F13" s="154" t="s">
        <v>16</v>
      </c>
      <c r="H13" s="152" t="s">
        <v>14</v>
      </c>
      <c r="I13" s="156" t="s">
        <v>15</v>
      </c>
    </row>
    <row r="14" spans="2:9" ht="18" customHeight="1" thickBot="1" x14ac:dyDescent="0.25">
      <c r="B14" s="165"/>
      <c r="C14" s="166"/>
      <c r="D14" s="167"/>
      <c r="E14" s="159"/>
      <c r="F14" s="155"/>
      <c r="H14" s="153"/>
      <c r="I14" s="157"/>
    </row>
    <row r="15" spans="2:9" ht="18" customHeight="1" thickTop="1" thickBot="1" x14ac:dyDescent="0.25">
      <c r="B15" s="168">
        <v>125</v>
      </c>
      <c r="C15" s="169"/>
      <c r="D15" s="170"/>
      <c r="E15" s="127"/>
      <c r="F15" s="28">
        <f>IF(E15&lt;1,0,IF(AND(E15&gt;1,H15&gt;=1),(B15*E15)+H16,125+H16))</f>
        <v>0</v>
      </c>
      <c r="H15" s="25"/>
      <c r="I15" s="160" t="e">
        <f>IF(OR(E9="PD",E9="SUP",E9="DR", E16="PD",E16="SUP",E16="DR"), 1.1*H16, H16)</f>
        <v>#N/A</v>
      </c>
    </row>
    <row r="16" spans="2:9" ht="18" customHeight="1" thickBot="1" x14ac:dyDescent="0.3">
      <c r="B16" s="143" t="s">
        <v>12</v>
      </c>
      <c r="C16" s="144"/>
      <c r="D16" s="144"/>
      <c r="E16" s="147"/>
      <c r="F16" s="35">
        <f>SUM(F15:F15)</f>
        <v>0</v>
      </c>
      <c r="H16" s="29" t="e">
        <f>LOOKUP(H15,H5:H12,I5:I12)</f>
        <v>#N/A</v>
      </c>
      <c r="I16" s="161"/>
    </row>
    <row r="17" spans="2:6" ht="18" customHeight="1" thickBot="1" x14ac:dyDescent="0.3">
      <c r="B17" s="145"/>
      <c r="C17" s="146"/>
      <c r="D17" s="146"/>
      <c r="E17" s="148"/>
      <c r="F17" s="22">
        <f>IF(OR(E16="PD",E16="SUP",E16="DR"),1.1*F16,F16)</f>
        <v>0</v>
      </c>
    </row>
    <row r="18" spans="2:6" ht="18" customHeight="1" thickBot="1" x14ac:dyDescent="0.25"/>
    <row r="19" spans="2:6" ht="18" customHeight="1" thickBot="1" x14ac:dyDescent="0.3">
      <c r="C19" s="131" t="s">
        <v>27</v>
      </c>
      <c r="D19" s="132"/>
      <c r="E19" s="36" t="s">
        <v>28</v>
      </c>
      <c r="F19" s="37" t="s">
        <v>29</v>
      </c>
    </row>
    <row r="20" spans="2:6" ht="18" customHeight="1" thickTop="1" thickBot="1" x14ac:dyDescent="0.3">
      <c r="C20" s="38"/>
      <c r="D20" s="39"/>
      <c r="E20" s="40"/>
      <c r="F20" s="41">
        <f>IF(E20=0,0,IF(E20&lt;12501,150,E20*0.012))</f>
        <v>0</v>
      </c>
    </row>
    <row r="21" spans="2:6" ht="18" customHeight="1" x14ac:dyDescent="0.2">
      <c r="C21" s="133" t="s">
        <v>30</v>
      </c>
      <c r="D21" s="134"/>
      <c r="E21" s="137" t="s">
        <v>31</v>
      </c>
      <c r="F21" s="139"/>
    </row>
    <row r="22" spans="2:6" ht="18" customHeight="1" thickBot="1" x14ac:dyDescent="0.25">
      <c r="C22" s="135"/>
      <c r="D22" s="136"/>
      <c r="E22" s="138"/>
      <c r="F22" s="140"/>
    </row>
    <row r="23" spans="2:6" ht="18" customHeight="1" x14ac:dyDescent="0.2">
      <c r="C23" s="133" t="s">
        <v>32</v>
      </c>
      <c r="D23" s="134"/>
      <c r="E23" s="137" t="s">
        <v>33</v>
      </c>
      <c r="F23" s="141"/>
    </row>
    <row r="24" spans="2:6" ht="18" customHeight="1" thickBot="1" x14ac:dyDescent="0.25">
      <c r="C24" s="135"/>
      <c r="D24" s="136"/>
      <c r="E24" s="138"/>
      <c r="F24" s="142"/>
    </row>
    <row r="25" spans="2:6" ht="18" customHeight="1" thickBot="1" x14ac:dyDescent="0.25">
      <c r="C25" s="128" t="s">
        <v>34</v>
      </c>
      <c r="D25" s="129"/>
      <c r="E25" s="130"/>
      <c r="F25" s="42" t="str">
        <f>IF(H15=0,"PLEASE CALCULATE MINIMUM PERMIT FEE SUBTOTAL.",IF(AND(F9&lt;=H16,F16&lt;=H16,(F9+F16)&lt;=H16),I15+F20+F21+F23,F10+F17+F20+F21+F23))</f>
        <v>PLEASE CALCULATE MINIMUM PERMIT FEE SUBTOTAL.</v>
      </c>
    </row>
    <row r="35" spans="7:9" ht="18" customHeight="1" x14ac:dyDescent="0.2">
      <c r="G35" s="43"/>
      <c r="H35" s="43"/>
      <c r="I35" s="43"/>
    </row>
  </sheetData>
  <sheetProtection algorithmName="SHA-512" hashValue="N2EKgrbyYfH6n8ssM9vavRItNwQLjhnRhEMKYlFiBRwOlfl0HjnI2//TKWi3hAjiQyIQdmlB1aM7zvQssdbkXA==" saltValue="11aSGk12M2UfGPWXRa1B8A==" spinCount="100000" sheet="1" objects="1" scenarios="1" selectLockedCells="1"/>
  <mergeCells count="29">
    <mergeCell ref="B2:F2"/>
    <mergeCell ref="H2:I2"/>
    <mergeCell ref="B3:B4"/>
    <mergeCell ref="C3:C4"/>
    <mergeCell ref="D3:D4"/>
    <mergeCell ref="E3:E4"/>
    <mergeCell ref="F3:F4"/>
    <mergeCell ref="H3:H4"/>
    <mergeCell ref="I3:I4"/>
    <mergeCell ref="I13:I14"/>
    <mergeCell ref="E13:E14"/>
    <mergeCell ref="I15:I16"/>
    <mergeCell ref="B13:D14"/>
    <mergeCell ref="B15:D15"/>
    <mergeCell ref="B16:D17"/>
    <mergeCell ref="E16:E17"/>
    <mergeCell ref="B9:D10"/>
    <mergeCell ref="E9:E10"/>
    <mergeCell ref="B12:F12"/>
    <mergeCell ref="H13:H14"/>
    <mergeCell ref="F13:F14"/>
    <mergeCell ref="C25:E25"/>
    <mergeCell ref="C19:D19"/>
    <mergeCell ref="C21:D22"/>
    <mergeCell ref="E21:E22"/>
    <mergeCell ref="F21:F22"/>
    <mergeCell ref="C23:D24"/>
    <mergeCell ref="E23:E24"/>
    <mergeCell ref="F23:F24"/>
  </mergeCells>
  <printOptions horizontalCentered="1"/>
  <pageMargins left="0.25" right="0.25" top="0.75" bottom="0.25" header="0.3" footer="0.3"/>
  <pageSetup scale="7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6"/>
  <sheetViews>
    <sheetView workbookViewId="0">
      <selection activeCell="D3" sqref="D3"/>
    </sheetView>
  </sheetViews>
  <sheetFormatPr defaultColWidth="9" defaultRowHeight="18" customHeight="1" x14ac:dyDescent="0.2"/>
  <cols>
    <col min="1" max="1" width="9" style="1"/>
    <col min="2" max="2" width="25.7109375" style="1" customWidth="1"/>
    <col min="3" max="3" width="18.42578125" style="1" customWidth="1"/>
    <col min="4" max="4" width="13.42578125" style="1" customWidth="1"/>
    <col min="5" max="5" width="32.7109375" style="1" customWidth="1"/>
    <col min="6" max="6" width="20.7109375" style="1" customWidth="1"/>
    <col min="7" max="7" width="9" style="1"/>
    <col min="8" max="8" width="22.7109375" style="1" customWidth="1"/>
    <col min="9" max="9" width="21.7109375" style="1" customWidth="1"/>
    <col min="10" max="256" width="9" style="1"/>
    <col min="257" max="257" width="25.7109375" style="1" customWidth="1"/>
    <col min="258" max="258" width="18.42578125" style="1" customWidth="1"/>
    <col min="259" max="259" width="13.42578125" style="1" customWidth="1"/>
    <col min="260" max="260" width="32.7109375" style="1" customWidth="1"/>
    <col min="261" max="261" width="18.42578125" style="1" customWidth="1"/>
    <col min="262" max="262" width="9" style="1"/>
    <col min="263" max="263" width="22.7109375" style="1" customWidth="1"/>
    <col min="264" max="264" width="24.7109375" style="1" customWidth="1"/>
    <col min="265" max="265" width="21.7109375" style="1" customWidth="1"/>
    <col min="266" max="512" width="9" style="1"/>
    <col min="513" max="513" width="25.7109375" style="1" customWidth="1"/>
    <col min="514" max="514" width="18.42578125" style="1" customWidth="1"/>
    <col min="515" max="515" width="13.42578125" style="1" customWidth="1"/>
    <col min="516" max="516" width="32.7109375" style="1" customWidth="1"/>
    <col min="517" max="517" width="18.42578125" style="1" customWidth="1"/>
    <col min="518" max="518" width="9" style="1"/>
    <col min="519" max="519" width="22.7109375" style="1" customWidth="1"/>
    <col min="520" max="520" width="24.7109375" style="1" customWidth="1"/>
    <col min="521" max="521" width="21.7109375" style="1" customWidth="1"/>
    <col min="522" max="768" width="9" style="1"/>
    <col min="769" max="769" width="25.7109375" style="1" customWidth="1"/>
    <col min="770" max="770" width="18.42578125" style="1" customWidth="1"/>
    <col min="771" max="771" width="13.42578125" style="1" customWidth="1"/>
    <col min="772" max="772" width="32.7109375" style="1" customWidth="1"/>
    <col min="773" max="773" width="18.42578125" style="1" customWidth="1"/>
    <col min="774" max="774" width="9" style="1"/>
    <col min="775" max="775" width="22.7109375" style="1" customWidth="1"/>
    <col min="776" max="776" width="24.7109375" style="1" customWidth="1"/>
    <col min="777" max="777" width="21.7109375" style="1" customWidth="1"/>
    <col min="778" max="1024" width="9" style="1"/>
    <col min="1025" max="1025" width="25.7109375" style="1" customWidth="1"/>
    <col min="1026" max="1026" width="18.42578125" style="1" customWidth="1"/>
    <col min="1027" max="1027" width="13.42578125" style="1" customWidth="1"/>
    <col min="1028" max="1028" width="32.7109375" style="1" customWidth="1"/>
    <col min="1029" max="1029" width="18.42578125" style="1" customWidth="1"/>
    <col min="1030" max="1030" width="9" style="1"/>
    <col min="1031" max="1031" width="22.7109375" style="1" customWidth="1"/>
    <col min="1032" max="1032" width="24.7109375" style="1" customWidth="1"/>
    <col min="1033" max="1033" width="21.7109375" style="1" customWidth="1"/>
    <col min="1034" max="1280" width="9" style="1"/>
    <col min="1281" max="1281" width="25.7109375" style="1" customWidth="1"/>
    <col min="1282" max="1282" width="18.42578125" style="1" customWidth="1"/>
    <col min="1283" max="1283" width="13.42578125" style="1" customWidth="1"/>
    <col min="1284" max="1284" width="32.7109375" style="1" customWidth="1"/>
    <col min="1285" max="1285" width="18.42578125" style="1" customWidth="1"/>
    <col min="1286" max="1286" width="9" style="1"/>
    <col min="1287" max="1287" width="22.7109375" style="1" customWidth="1"/>
    <col min="1288" max="1288" width="24.7109375" style="1" customWidth="1"/>
    <col min="1289" max="1289" width="21.7109375" style="1" customWidth="1"/>
    <col min="1290" max="1536" width="9" style="1"/>
    <col min="1537" max="1537" width="25.7109375" style="1" customWidth="1"/>
    <col min="1538" max="1538" width="18.42578125" style="1" customWidth="1"/>
    <col min="1539" max="1539" width="13.42578125" style="1" customWidth="1"/>
    <col min="1540" max="1540" width="32.7109375" style="1" customWidth="1"/>
    <col min="1541" max="1541" width="18.42578125" style="1" customWidth="1"/>
    <col min="1542" max="1542" width="9" style="1"/>
    <col min="1543" max="1543" width="22.7109375" style="1" customWidth="1"/>
    <col min="1544" max="1544" width="24.7109375" style="1" customWidth="1"/>
    <col min="1545" max="1545" width="21.7109375" style="1" customWidth="1"/>
    <col min="1546" max="1792" width="9" style="1"/>
    <col min="1793" max="1793" width="25.7109375" style="1" customWidth="1"/>
    <col min="1794" max="1794" width="18.42578125" style="1" customWidth="1"/>
    <col min="1795" max="1795" width="13.42578125" style="1" customWidth="1"/>
    <col min="1796" max="1796" width="32.7109375" style="1" customWidth="1"/>
    <col min="1797" max="1797" width="18.42578125" style="1" customWidth="1"/>
    <col min="1798" max="1798" width="9" style="1"/>
    <col min="1799" max="1799" width="22.7109375" style="1" customWidth="1"/>
    <col min="1800" max="1800" width="24.7109375" style="1" customWidth="1"/>
    <col min="1801" max="1801" width="21.7109375" style="1" customWidth="1"/>
    <col min="1802" max="2048" width="9" style="1"/>
    <col min="2049" max="2049" width="25.7109375" style="1" customWidth="1"/>
    <col min="2050" max="2050" width="18.42578125" style="1" customWidth="1"/>
    <col min="2051" max="2051" width="13.42578125" style="1" customWidth="1"/>
    <col min="2052" max="2052" width="32.7109375" style="1" customWidth="1"/>
    <col min="2053" max="2053" width="18.42578125" style="1" customWidth="1"/>
    <col min="2054" max="2054" width="9" style="1"/>
    <col min="2055" max="2055" width="22.7109375" style="1" customWidth="1"/>
    <col min="2056" max="2056" width="24.7109375" style="1" customWidth="1"/>
    <col min="2057" max="2057" width="21.7109375" style="1" customWidth="1"/>
    <col min="2058" max="2304" width="9" style="1"/>
    <col min="2305" max="2305" width="25.7109375" style="1" customWidth="1"/>
    <col min="2306" max="2306" width="18.42578125" style="1" customWidth="1"/>
    <col min="2307" max="2307" width="13.42578125" style="1" customWidth="1"/>
    <col min="2308" max="2308" width="32.7109375" style="1" customWidth="1"/>
    <col min="2309" max="2309" width="18.42578125" style="1" customWidth="1"/>
    <col min="2310" max="2310" width="9" style="1"/>
    <col min="2311" max="2311" width="22.7109375" style="1" customWidth="1"/>
    <col min="2312" max="2312" width="24.7109375" style="1" customWidth="1"/>
    <col min="2313" max="2313" width="21.7109375" style="1" customWidth="1"/>
    <col min="2314" max="2560" width="9" style="1"/>
    <col min="2561" max="2561" width="25.7109375" style="1" customWidth="1"/>
    <col min="2562" max="2562" width="18.42578125" style="1" customWidth="1"/>
    <col min="2563" max="2563" width="13.42578125" style="1" customWidth="1"/>
    <col min="2564" max="2564" width="32.7109375" style="1" customWidth="1"/>
    <col min="2565" max="2565" width="18.42578125" style="1" customWidth="1"/>
    <col min="2566" max="2566" width="9" style="1"/>
    <col min="2567" max="2567" width="22.7109375" style="1" customWidth="1"/>
    <col min="2568" max="2568" width="24.7109375" style="1" customWidth="1"/>
    <col min="2569" max="2569" width="21.7109375" style="1" customWidth="1"/>
    <col min="2570" max="2816" width="9" style="1"/>
    <col min="2817" max="2817" width="25.7109375" style="1" customWidth="1"/>
    <col min="2818" max="2818" width="18.42578125" style="1" customWidth="1"/>
    <col min="2819" max="2819" width="13.42578125" style="1" customWidth="1"/>
    <col min="2820" max="2820" width="32.7109375" style="1" customWidth="1"/>
    <col min="2821" max="2821" width="18.42578125" style="1" customWidth="1"/>
    <col min="2822" max="2822" width="9" style="1"/>
    <col min="2823" max="2823" width="22.7109375" style="1" customWidth="1"/>
    <col min="2824" max="2824" width="24.7109375" style="1" customWidth="1"/>
    <col min="2825" max="2825" width="21.7109375" style="1" customWidth="1"/>
    <col min="2826" max="3072" width="9" style="1"/>
    <col min="3073" max="3073" width="25.7109375" style="1" customWidth="1"/>
    <col min="3074" max="3074" width="18.42578125" style="1" customWidth="1"/>
    <col min="3075" max="3075" width="13.42578125" style="1" customWidth="1"/>
    <col min="3076" max="3076" width="32.7109375" style="1" customWidth="1"/>
    <col min="3077" max="3077" width="18.42578125" style="1" customWidth="1"/>
    <col min="3078" max="3078" width="9" style="1"/>
    <col min="3079" max="3079" width="22.7109375" style="1" customWidth="1"/>
    <col min="3080" max="3080" width="24.7109375" style="1" customWidth="1"/>
    <col min="3081" max="3081" width="21.7109375" style="1" customWidth="1"/>
    <col min="3082" max="3328" width="9" style="1"/>
    <col min="3329" max="3329" width="25.7109375" style="1" customWidth="1"/>
    <col min="3330" max="3330" width="18.42578125" style="1" customWidth="1"/>
    <col min="3331" max="3331" width="13.42578125" style="1" customWidth="1"/>
    <col min="3332" max="3332" width="32.7109375" style="1" customWidth="1"/>
    <col min="3333" max="3333" width="18.42578125" style="1" customWidth="1"/>
    <col min="3334" max="3334" width="9" style="1"/>
    <col min="3335" max="3335" width="22.7109375" style="1" customWidth="1"/>
    <col min="3336" max="3336" width="24.7109375" style="1" customWidth="1"/>
    <col min="3337" max="3337" width="21.7109375" style="1" customWidth="1"/>
    <col min="3338" max="3584" width="9" style="1"/>
    <col min="3585" max="3585" width="25.7109375" style="1" customWidth="1"/>
    <col min="3586" max="3586" width="18.42578125" style="1" customWidth="1"/>
    <col min="3587" max="3587" width="13.42578125" style="1" customWidth="1"/>
    <col min="3588" max="3588" width="32.7109375" style="1" customWidth="1"/>
    <col min="3589" max="3589" width="18.42578125" style="1" customWidth="1"/>
    <col min="3590" max="3590" width="9" style="1"/>
    <col min="3591" max="3591" width="22.7109375" style="1" customWidth="1"/>
    <col min="3592" max="3592" width="24.7109375" style="1" customWidth="1"/>
    <col min="3593" max="3593" width="21.7109375" style="1" customWidth="1"/>
    <col min="3594" max="3840" width="9" style="1"/>
    <col min="3841" max="3841" width="25.7109375" style="1" customWidth="1"/>
    <col min="3842" max="3842" width="18.42578125" style="1" customWidth="1"/>
    <col min="3843" max="3843" width="13.42578125" style="1" customWidth="1"/>
    <col min="3844" max="3844" width="32.7109375" style="1" customWidth="1"/>
    <col min="3845" max="3845" width="18.42578125" style="1" customWidth="1"/>
    <col min="3846" max="3846" width="9" style="1"/>
    <col min="3847" max="3847" width="22.7109375" style="1" customWidth="1"/>
    <col min="3848" max="3848" width="24.7109375" style="1" customWidth="1"/>
    <col min="3849" max="3849" width="21.7109375" style="1" customWidth="1"/>
    <col min="3850" max="4096" width="9" style="1"/>
    <col min="4097" max="4097" width="25.7109375" style="1" customWidth="1"/>
    <col min="4098" max="4098" width="18.42578125" style="1" customWidth="1"/>
    <col min="4099" max="4099" width="13.42578125" style="1" customWidth="1"/>
    <col min="4100" max="4100" width="32.7109375" style="1" customWidth="1"/>
    <col min="4101" max="4101" width="18.42578125" style="1" customWidth="1"/>
    <col min="4102" max="4102" width="9" style="1"/>
    <col min="4103" max="4103" width="22.7109375" style="1" customWidth="1"/>
    <col min="4104" max="4104" width="24.7109375" style="1" customWidth="1"/>
    <col min="4105" max="4105" width="21.7109375" style="1" customWidth="1"/>
    <col min="4106" max="4352" width="9" style="1"/>
    <col min="4353" max="4353" width="25.7109375" style="1" customWidth="1"/>
    <col min="4354" max="4354" width="18.42578125" style="1" customWidth="1"/>
    <col min="4355" max="4355" width="13.42578125" style="1" customWidth="1"/>
    <col min="4356" max="4356" width="32.7109375" style="1" customWidth="1"/>
    <col min="4357" max="4357" width="18.42578125" style="1" customWidth="1"/>
    <col min="4358" max="4358" width="9" style="1"/>
    <col min="4359" max="4359" width="22.7109375" style="1" customWidth="1"/>
    <col min="4360" max="4360" width="24.7109375" style="1" customWidth="1"/>
    <col min="4361" max="4361" width="21.7109375" style="1" customWidth="1"/>
    <col min="4362" max="4608" width="9" style="1"/>
    <col min="4609" max="4609" width="25.7109375" style="1" customWidth="1"/>
    <col min="4610" max="4610" width="18.42578125" style="1" customWidth="1"/>
    <col min="4611" max="4611" width="13.42578125" style="1" customWidth="1"/>
    <col min="4612" max="4612" width="32.7109375" style="1" customWidth="1"/>
    <col min="4613" max="4613" width="18.42578125" style="1" customWidth="1"/>
    <col min="4614" max="4614" width="9" style="1"/>
    <col min="4615" max="4615" width="22.7109375" style="1" customWidth="1"/>
    <col min="4616" max="4616" width="24.7109375" style="1" customWidth="1"/>
    <col min="4617" max="4617" width="21.7109375" style="1" customWidth="1"/>
    <col min="4618" max="4864" width="9" style="1"/>
    <col min="4865" max="4865" width="25.7109375" style="1" customWidth="1"/>
    <col min="4866" max="4866" width="18.42578125" style="1" customWidth="1"/>
    <col min="4867" max="4867" width="13.42578125" style="1" customWidth="1"/>
    <col min="4868" max="4868" width="32.7109375" style="1" customWidth="1"/>
    <col min="4869" max="4869" width="18.42578125" style="1" customWidth="1"/>
    <col min="4870" max="4870" width="9" style="1"/>
    <col min="4871" max="4871" width="22.7109375" style="1" customWidth="1"/>
    <col min="4872" max="4872" width="24.7109375" style="1" customWidth="1"/>
    <col min="4873" max="4873" width="21.7109375" style="1" customWidth="1"/>
    <col min="4874" max="5120" width="9" style="1"/>
    <col min="5121" max="5121" width="25.7109375" style="1" customWidth="1"/>
    <col min="5122" max="5122" width="18.42578125" style="1" customWidth="1"/>
    <col min="5123" max="5123" width="13.42578125" style="1" customWidth="1"/>
    <col min="5124" max="5124" width="32.7109375" style="1" customWidth="1"/>
    <col min="5125" max="5125" width="18.42578125" style="1" customWidth="1"/>
    <col min="5126" max="5126" width="9" style="1"/>
    <col min="5127" max="5127" width="22.7109375" style="1" customWidth="1"/>
    <col min="5128" max="5128" width="24.7109375" style="1" customWidth="1"/>
    <col min="5129" max="5129" width="21.7109375" style="1" customWidth="1"/>
    <col min="5130" max="5376" width="9" style="1"/>
    <col min="5377" max="5377" width="25.7109375" style="1" customWidth="1"/>
    <col min="5378" max="5378" width="18.42578125" style="1" customWidth="1"/>
    <col min="5379" max="5379" width="13.42578125" style="1" customWidth="1"/>
    <col min="5380" max="5380" width="32.7109375" style="1" customWidth="1"/>
    <col min="5381" max="5381" width="18.42578125" style="1" customWidth="1"/>
    <col min="5382" max="5382" width="9" style="1"/>
    <col min="5383" max="5383" width="22.7109375" style="1" customWidth="1"/>
    <col min="5384" max="5384" width="24.7109375" style="1" customWidth="1"/>
    <col min="5385" max="5385" width="21.7109375" style="1" customWidth="1"/>
    <col min="5386" max="5632" width="9" style="1"/>
    <col min="5633" max="5633" width="25.7109375" style="1" customWidth="1"/>
    <col min="5634" max="5634" width="18.42578125" style="1" customWidth="1"/>
    <col min="5635" max="5635" width="13.42578125" style="1" customWidth="1"/>
    <col min="5636" max="5636" width="32.7109375" style="1" customWidth="1"/>
    <col min="5637" max="5637" width="18.42578125" style="1" customWidth="1"/>
    <col min="5638" max="5638" width="9" style="1"/>
    <col min="5639" max="5639" width="22.7109375" style="1" customWidth="1"/>
    <col min="5640" max="5640" width="24.7109375" style="1" customWidth="1"/>
    <col min="5641" max="5641" width="21.7109375" style="1" customWidth="1"/>
    <col min="5642" max="5888" width="9" style="1"/>
    <col min="5889" max="5889" width="25.7109375" style="1" customWidth="1"/>
    <col min="5890" max="5890" width="18.42578125" style="1" customWidth="1"/>
    <col min="5891" max="5891" width="13.42578125" style="1" customWidth="1"/>
    <col min="5892" max="5892" width="32.7109375" style="1" customWidth="1"/>
    <col min="5893" max="5893" width="18.42578125" style="1" customWidth="1"/>
    <col min="5894" max="5894" width="9" style="1"/>
    <col min="5895" max="5895" width="22.7109375" style="1" customWidth="1"/>
    <col min="5896" max="5896" width="24.7109375" style="1" customWidth="1"/>
    <col min="5897" max="5897" width="21.7109375" style="1" customWidth="1"/>
    <col min="5898" max="6144" width="9" style="1"/>
    <col min="6145" max="6145" width="25.7109375" style="1" customWidth="1"/>
    <col min="6146" max="6146" width="18.42578125" style="1" customWidth="1"/>
    <col min="6147" max="6147" width="13.42578125" style="1" customWidth="1"/>
    <col min="6148" max="6148" width="32.7109375" style="1" customWidth="1"/>
    <col min="6149" max="6149" width="18.42578125" style="1" customWidth="1"/>
    <col min="6150" max="6150" width="9" style="1"/>
    <col min="6151" max="6151" width="22.7109375" style="1" customWidth="1"/>
    <col min="6152" max="6152" width="24.7109375" style="1" customWidth="1"/>
    <col min="6153" max="6153" width="21.7109375" style="1" customWidth="1"/>
    <col min="6154" max="6400" width="9" style="1"/>
    <col min="6401" max="6401" width="25.7109375" style="1" customWidth="1"/>
    <col min="6402" max="6402" width="18.42578125" style="1" customWidth="1"/>
    <col min="6403" max="6403" width="13.42578125" style="1" customWidth="1"/>
    <col min="6404" max="6404" width="32.7109375" style="1" customWidth="1"/>
    <col min="6405" max="6405" width="18.42578125" style="1" customWidth="1"/>
    <col min="6406" max="6406" width="9" style="1"/>
    <col min="6407" max="6407" width="22.7109375" style="1" customWidth="1"/>
    <col min="6408" max="6408" width="24.7109375" style="1" customWidth="1"/>
    <col min="6409" max="6409" width="21.7109375" style="1" customWidth="1"/>
    <col min="6410" max="6656" width="9" style="1"/>
    <col min="6657" max="6657" width="25.7109375" style="1" customWidth="1"/>
    <col min="6658" max="6658" width="18.42578125" style="1" customWidth="1"/>
    <col min="6659" max="6659" width="13.42578125" style="1" customWidth="1"/>
    <col min="6660" max="6660" width="32.7109375" style="1" customWidth="1"/>
    <col min="6661" max="6661" width="18.42578125" style="1" customWidth="1"/>
    <col min="6662" max="6662" width="9" style="1"/>
    <col min="6663" max="6663" width="22.7109375" style="1" customWidth="1"/>
    <col min="6664" max="6664" width="24.7109375" style="1" customWidth="1"/>
    <col min="6665" max="6665" width="21.7109375" style="1" customWidth="1"/>
    <col min="6666" max="6912" width="9" style="1"/>
    <col min="6913" max="6913" width="25.7109375" style="1" customWidth="1"/>
    <col min="6914" max="6914" width="18.42578125" style="1" customWidth="1"/>
    <col min="6915" max="6915" width="13.42578125" style="1" customWidth="1"/>
    <col min="6916" max="6916" width="32.7109375" style="1" customWidth="1"/>
    <col min="6917" max="6917" width="18.42578125" style="1" customWidth="1"/>
    <col min="6918" max="6918" width="9" style="1"/>
    <col min="6919" max="6919" width="22.7109375" style="1" customWidth="1"/>
    <col min="6920" max="6920" width="24.7109375" style="1" customWidth="1"/>
    <col min="6921" max="6921" width="21.7109375" style="1" customWidth="1"/>
    <col min="6922" max="7168" width="9" style="1"/>
    <col min="7169" max="7169" width="25.7109375" style="1" customWidth="1"/>
    <col min="7170" max="7170" width="18.42578125" style="1" customWidth="1"/>
    <col min="7171" max="7171" width="13.42578125" style="1" customWidth="1"/>
    <col min="7172" max="7172" width="32.7109375" style="1" customWidth="1"/>
    <col min="7173" max="7173" width="18.42578125" style="1" customWidth="1"/>
    <col min="7174" max="7174" width="9" style="1"/>
    <col min="7175" max="7175" width="22.7109375" style="1" customWidth="1"/>
    <col min="7176" max="7176" width="24.7109375" style="1" customWidth="1"/>
    <col min="7177" max="7177" width="21.7109375" style="1" customWidth="1"/>
    <col min="7178" max="7424" width="9" style="1"/>
    <col min="7425" max="7425" width="25.7109375" style="1" customWidth="1"/>
    <col min="7426" max="7426" width="18.42578125" style="1" customWidth="1"/>
    <col min="7427" max="7427" width="13.42578125" style="1" customWidth="1"/>
    <col min="7428" max="7428" width="32.7109375" style="1" customWidth="1"/>
    <col min="7429" max="7429" width="18.42578125" style="1" customWidth="1"/>
    <col min="7430" max="7430" width="9" style="1"/>
    <col min="7431" max="7431" width="22.7109375" style="1" customWidth="1"/>
    <col min="7432" max="7432" width="24.7109375" style="1" customWidth="1"/>
    <col min="7433" max="7433" width="21.7109375" style="1" customWidth="1"/>
    <col min="7434" max="7680" width="9" style="1"/>
    <col min="7681" max="7681" width="25.7109375" style="1" customWidth="1"/>
    <col min="7682" max="7682" width="18.42578125" style="1" customWidth="1"/>
    <col min="7683" max="7683" width="13.42578125" style="1" customWidth="1"/>
    <col min="7684" max="7684" width="32.7109375" style="1" customWidth="1"/>
    <col min="7685" max="7685" width="18.42578125" style="1" customWidth="1"/>
    <col min="7686" max="7686" width="9" style="1"/>
    <col min="7687" max="7687" width="22.7109375" style="1" customWidth="1"/>
    <col min="7688" max="7688" width="24.7109375" style="1" customWidth="1"/>
    <col min="7689" max="7689" width="21.7109375" style="1" customWidth="1"/>
    <col min="7690" max="7936" width="9" style="1"/>
    <col min="7937" max="7937" width="25.7109375" style="1" customWidth="1"/>
    <col min="7938" max="7938" width="18.42578125" style="1" customWidth="1"/>
    <col min="7939" max="7939" width="13.42578125" style="1" customWidth="1"/>
    <col min="7940" max="7940" width="32.7109375" style="1" customWidth="1"/>
    <col min="7941" max="7941" width="18.42578125" style="1" customWidth="1"/>
    <col min="7942" max="7942" width="9" style="1"/>
    <col min="7943" max="7943" width="22.7109375" style="1" customWidth="1"/>
    <col min="7944" max="7944" width="24.7109375" style="1" customWidth="1"/>
    <col min="7945" max="7945" width="21.7109375" style="1" customWidth="1"/>
    <col min="7946" max="8192" width="9" style="1"/>
    <col min="8193" max="8193" width="25.7109375" style="1" customWidth="1"/>
    <col min="8194" max="8194" width="18.42578125" style="1" customWidth="1"/>
    <col min="8195" max="8195" width="13.42578125" style="1" customWidth="1"/>
    <col min="8196" max="8196" width="32.7109375" style="1" customWidth="1"/>
    <col min="8197" max="8197" width="18.42578125" style="1" customWidth="1"/>
    <col min="8198" max="8198" width="9" style="1"/>
    <col min="8199" max="8199" width="22.7109375" style="1" customWidth="1"/>
    <col min="8200" max="8200" width="24.7109375" style="1" customWidth="1"/>
    <col min="8201" max="8201" width="21.7109375" style="1" customWidth="1"/>
    <col min="8202" max="8448" width="9" style="1"/>
    <col min="8449" max="8449" width="25.7109375" style="1" customWidth="1"/>
    <col min="8450" max="8450" width="18.42578125" style="1" customWidth="1"/>
    <col min="8451" max="8451" width="13.42578125" style="1" customWidth="1"/>
    <col min="8452" max="8452" width="32.7109375" style="1" customWidth="1"/>
    <col min="8453" max="8453" width="18.42578125" style="1" customWidth="1"/>
    <col min="8454" max="8454" width="9" style="1"/>
    <col min="8455" max="8455" width="22.7109375" style="1" customWidth="1"/>
    <col min="8456" max="8456" width="24.7109375" style="1" customWidth="1"/>
    <col min="8457" max="8457" width="21.7109375" style="1" customWidth="1"/>
    <col min="8458" max="8704" width="9" style="1"/>
    <col min="8705" max="8705" width="25.7109375" style="1" customWidth="1"/>
    <col min="8706" max="8706" width="18.42578125" style="1" customWidth="1"/>
    <col min="8707" max="8707" width="13.42578125" style="1" customWidth="1"/>
    <col min="8708" max="8708" width="32.7109375" style="1" customWidth="1"/>
    <col min="8709" max="8709" width="18.42578125" style="1" customWidth="1"/>
    <col min="8710" max="8710" width="9" style="1"/>
    <col min="8711" max="8711" width="22.7109375" style="1" customWidth="1"/>
    <col min="8712" max="8712" width="24.7109375" style="1" customWidth="1"/>
    <col min="8713" max="8713" width="21.7109375" style="1" customWidth="1"/>
    <col min="8714" max="8960" width="9" style="1"/>
    <col min="8961" max="8961" width="25.7109375" style="1" customWidth="1"/>
    <col min="8962" max="8962" width="18.42578125" style="1" customWidth="1"/>
    <col min="8963" max="8963" width="13.42578125" style="1" customWidth="1"/>
    <col min="8964" max="8964" width="32.7109375" style="1" customWidth="1"/>
    <col min="8965" max="8965" width="18.42578125" style="1" customWidth="1"/>
    <col min="8966" max="8966" width="9" style="1"/>
    <col min="8967" max="8967" width="22.7109375" style="1" customWidth="1"/>
    <col min="8968" max="8968" width="24.7109375" style="1" customWidth="1"/>
    <col min="8969" max="8969" width="21.7109375" style="1" customWidth="1"/>
    <col min="8970" max="9216" width="9" style="1"/>
    <col min="9217" max="9217" width="25.7109375" style="1" customWidth="1"/>
    <col min="9218" max="9218" width="18.42578125" style="1" customWidth="1"/>
    <col min="9219" max="9219" width="13.42578125" style="1" customWidth="1"/>
    <col min="9220" max="9220" width="32.7109375" style="1" customWidth="1"/>
    <col min="9221" max="9221" width="18.42578125" style="1" customWidth="1"/>
    <col min="9222" max="9222" width="9" style="1"/>
    <col min="9223" max="9223" width="22.7109375" style="1" customWidth="1"/>
    <col min="9224" max="9224" width="24.7109375" style="1" customWidth="1"/>
    <col min="9225" max="9225" width="21.7109375" style="1" customWidth="1"/>
    <col min="9226" max="9472" width="9" style="1"/>
    <col min="9473" max="9473" width="25.7109375" style="1" customWidth="1"/>
    <col min="9474" max="9474" width="18.42578125" style="1" customWidth="1"/>
    <col min="9475" max="9475" width="13.42578125" style="1" customWidth="1"/>
    <col min="9476" max="9476" width="32.7109375" style="1" customWidth="1"/>
    <col min="9477" max="9477" width="18.42578125" style="1" customWidth="1"/>
    <col min="9478" max="9478" width="9" style="1"/>
    <col min="9479" max="9479" width="22.7109375" style="1" customWidth="1"/>
    <col min="9480" max="9480" width="24.7109375" style="1" customWidth="1"/>
    <col min="9481" max="9481" width="21.7109375" style="1" customWidth="1"/>
    <col min="9482" max="9728" width="9" style="1"/>
    <col min="9729" max="9729" width="25.7109375" style="1" customWidth="1"/>
    <col min="9730" max="9730" width="18.42578125" style="1" customWidth="1"/>
    <col min="9731" max="9731" width="13.42578125" style="1" customWidth="1"/>
    <col min="9732" max="9732" width="32.7109375" style="1" customWidth="1"/>
    <col min="9733" max="9733" width="18.42578125" style="1" customWidth="1"/>
    <col min="9734" max="9734" width="9" style="1"/>
    <col min="9735" max="9735" width="22.7109375" style="1" customWidth="1"/>
    <col min="9736" max="9736" width="24.7109375" style="1" customWidth="1"/>
    <col min="9737" max="9737" width="21.7109375" style="1" customWidth="1"/>
    <col min="9738" max="9984" width="9" style="1"/>
    <col min="9985" max="9985" width="25.7109375" style="1" customWidth="1"/>
    <col min="9986" max="9986" width="18.42578125" style="1" customWidth="1"/>
    <col min="9987" max="9987" width="13.42578125" style="1" customWidth="1"/>
    <col min="9988" max="9988" width="32.7109375" style="1" customWidth="1"/>
    <col min="9989" max="9989" width="18.42578125" style="1" customWidth="1"/>
    <col min="9990" max="9990" width="9" style="1"/>
    <col min="9991" max="9991" width="22.7109375" style="1" customWidth="1"/>
    <col min="9992" max="9992" width="24.7109375" style="1" customWidth="1"/>
    <col min="9993" max="9993" width="21.7109375" style="1" customWidth="1"/>
    <col min="9994" max="10240" width="9" style="1"/>
    <col min="10241" max="10241" width="25.7109375" style="1" customWidth="1"/>
    <col min="10242" max="10242" width="18.42578125" style="1" customWidth="1"/>
    <col min="10243" max="10243" width="13.42578125" style="1" customWidth="1"/>
    <col min="10244" max="10244" width="32.7109375" style="1" customWidth="1"/>
    <col min="10245" max="10245" width="18.42578125" style="1" customWidth="1"/>
    <col min="10246" max="10246" width="9" style="1"/>
    <col min="10247" max="10247" width="22.7109375" style="1" customWidth="1"/>
    <col min="10248" max="10248" width="24.7109375" style="1" customWidth="1"/>
    <col min="10249" max="10249" width="21.7109375" style="1" customWidth="1"/>
    <col min="10250" max="10496" width="9" style="1"/>
    <col min="10497" max="10497" width="25.7109375" style="1" customWidth="1"/>
    <col min="10498" max="10498" width="18.42578125" style="1" customWidth="1"/>
    <col min="10499" max="10499" width="13.42578125" style="1" customWidth="1"/>
    <col min="10500" max="10500" width="32.7109375" style="1" customWidth="1"/>
    <col min="10501" max="10501" width="18.42578125" style="1" customWidth="1"/>
    <col min="10502" max="10502" width="9" style="1"/>
    <col min="10503" max="10503" width="22.7109375" style="1" customWidth="1"/>
    <col min="10504" max="10504" width="24.7109375" style="1" customWidth="1"/>
    <col min="10505" max="10505" width="21.7109375" style="1" customWidth="1"/>
    <col min="10506" max="10752" width="9" style="1"/>
    <col min="10753" max="10753" width="25.7109375" style="1" customWidth="1"/>
    <col min="10754" max="10754" width="18.42578125" style="1" customWidth="1"/>
    <col min="10755" max="10755" width="13.42578125" style="1" customWidth="1"/>
    <col min="10756" max="10756" width="32.7109375" style="1" customWidth="1"/>
    <col min="10757" max="10757" width="18.42578125" style="1" customWidth="1"/>
    <col min="10758" max="10758" width="9" style="1"/>
    <col min="10759" max="10759" width="22.7109375" style="1" customWidth="1"/>
    <col min="10760" max="10760" width="24.7109375" style="1" customWidth="1"/>
    <col min="10761" max="10761" width="21.7109375" style="1" customWidth="1"/>
    <col min="10762" max="11008" width="9" style="1"/>
    <col min="11009" max="11009" width="25.7109375" style="1" customWidth="1"/>
    <col min="11010" max="11010" width="18.42578125" style="1" customWidth="1"/>
    <col min="11011" max="11011" width="13.42578125" style="1" customWidth="1"/>
    <col min="11012" max="11012" width="32.7109375" style="1" customWidth="1"/>
    <col min="11013" max="11013" width="18.42578125" style="1" customWidth="1"/>
    <col min="11014" max="11014" width="9" style="1"/>
    <col min="11015" max="11015" width="22.7109375" style="1" customWidth="1"/>
    <col min="11016" max="11016" width="24.7109375" style="1" customWidth="1"/>
    <col min="11017" max="11017" width="21.7109375" style="1" customWidth="1"/>
    <col min="11018" max="11264" width="9" style="1"/>
    <col min="11265" max="11265" width="25.7109375" style="1" customWidth="1"/>
    <col min="11266" max="11266" width="18.42578125" style="1" customWidth="1"/>
    <col min="11267" max="11267" width="13.42578125" style="1" customWidth="1"/>
    <col min="11268" max="11268" width="32.7109375" style="1" customWidth="1"/>
    <col min="11269" max="11269" width="18.42578125" style="1" customWidth="1"/>
    <col min="11270" max="11270" width="9" style="1"/>
    <col min="11271" max="11271" width="22.7109375" style="1" customWidth="1"/>
    <col min="11272" max="11272" width="24.7109375" style="1" customWidth="1"/>
    <col min="11273" max="11273" width="21.7109375" style="1" customWidth="1"/>
    <col min="11274" max="11520" width="9" style="1"/>
    <col min="11521" max="11521" width="25.7109375" style="1" customWidth="1"/>
    <col min="11522" max="11522" width="18.42578125" style="1" customWidth="1"/>
    <col min="11523" max="11523" width="13.42578125" style="1" customWidth="1"/>
    <col min="11524" max="11524" width="32.7109375" style="1" customWidth="1"/>
    <col min="11525" max="11525" width="18.42578125" style="1" customWidth="1"/>
    <col min="11526" max="11526" width="9" style="1"/>
    <col min="11527" max="11527" width="22.7109375" style="1" customWidth="1"/>
    <col min="11528" max="11528" width="24.7109375" style="1" customWidth="1"/>
    <col min="11529" max="11529" width="21.7109375" style="1" customWidth="1"/>
    <col min="11530" max="11776" width="9" style="1"/>
    <col min="11777" max="11777" width="25.7109375" style="1" customWidth="1"/>
    <col min="11778" max="11778" width="18.42578125" style="1" customWidth="1"/>
    <col min="11779" max="11779" width="13.42578125" style="1" customWidth="1"/>
    <col min="11780" max="11780" width="32.7109375" style="1" customWidth="1"/>
    <col min="11781" max="11781" width="18.42578125" style="1" customWidth="1"/>
    <col min="11782" max="11782" width="9" style="1"/>
    <col min="11783" max="11783" width="22.7109375" style="1" customWidth="1"/>
    <col min="11784" max="11784" width="24.7109375" style="1" customWidth="1"/>
    <col min="11785" max="11785" width="21.7109375" style="1" customWidth="1"/>
    <col min="11786" max="12032" width="9" style="1"/>
    <col min="12033" max="12033" width="25.7109375" style="1" customWidth="1"/>
    <col min="12034" max="12034" width="18.42578125" style="1" customWidth="1"/>
    <col min="12035" max="12035" width="13.42578125" style="1" customWidth="1"/>
    <col min="12036" max="12036" width="32.7109375" style="1" customWidth="1"/>
    <col min="12037" max="12037" width="18.42578125" style="1" customWidth="1"/>
    <col min="12038" max="12038" width="9" style="1"/>
    <col min="12039" max="12039" width="22.7109375" style="1" customWidth="1"/>
    <col min="12040" max="12040" width="24.7109375" style="1" customWidth="1"/>
    <col min="12041" max="12041" width="21.7109375" style="1" customWidth="1"/>
    <col min="12042" max="12288" width="9" style="1"/>
    <col min="12289" max="12289" width="25.7109375" style="1" customWidth="1"/>
    <col min="12290" max="12290" width="18.42578125" style="1" customWidth="1"/>
    <col min="12291" max="12291" width="13.42578125" style="1" customWidth="1"/>
    <col min="12292" max="12292" width="32.7109375" style="1" customWidth="1"/>
    <col min="12293" max="12293" width="18.42578125" style="1" customWidth="1"/>
    <col min="12294" max="12294" width="9" style="1"/>
    <col min="12295" max="12295" width="22.7109375" style="1" customWidth="1"/>
    <col min="12296" max="12296" width="24.7109375" style="1" customWidth="1"/>
    <col min="12297" max="12297" width="21.7109375" style="1" customWidth="1"/>
    <col min="12298" max="12544" width="9" style="1"/>
    <col min="12545" max="12545" width="25.7109375" style="1" customWidth="1"/>
    <col min="12546" max="12546" width="18.42578125" style="1" customWidth="1"/>
    <col min="12547" max="12547" width="13.42578125" style="1" customWidth="1"/>
    <col min="12548" max="12548" width="32.7109375" style="1" customWidth="1"/>
    <col min="12549" max="12549" width="18.42578125" style="1" customWidth="1"/>
    <col min="12550" max="12550" width="9" style="1"/>
    <col min="12551" max="12551" width="22.7109375" style="1" customWidth="1"/>
    <col min="12552" max="12552" width="24.7109375" style="1" customWidth="1"/>
    <col min="12553" max="12553" width="21.7109375" style="1" customWidth="1"/>
    <col min="12554" max="12800" width="9" style="1"/>
    <col min="12801" max="12801" width="25.7109375" style="1" customWidth="1"/>
    <col min="12802" max="12802" width="18.42578125" style="1" customWidth="1"/>
    <col min="12803" max="12803" width="13.42578125" style="1" customWidth="1"/>
    <col min="12804" max="12804" width="32.7109375" style="1" customWidth="1"/>
    <col min="12805" max="12805" width="18.42578125" style="1" customWidth="1"/>
    <col min="12806" max="12806" width="9" style="1"/>
    <col min="12807" max="12807" width="22.7109375" style="1" customWidth="1"/>
    <col min="12808" max="12808" width="24.7109375" style="1" customWidth="1"/>
    <col min="12809" max="12809" width="21.7109375" style="1" customWidth="1"/>
    <col min="12810" max="13056" width="9" style="1"/>
    <col min="13057" max="13057" width="25.7109375" style="1" customWidth="1"/>
    <col min="13058" max="13058" width="18.42578125" style="1" customWidth="1"/>
    <col min="13059" max="13059" width="13.42578125" style="1" customWidth="1"/>
    <col min="13060" max="13060" width="32.7109375" style="1" customWidth="1"/>
    <col min="13061" max="13061" width="18.42578125" style="1" customWidth="1"/>
    <col min="13062" max="13062" width="9" style="1"/>
    <col min="13063" max="13063" width="22.7109375" style="1" customWidth="1"/>
    <col min="13064" max="13064" width="24.7109375" style="1" customWidth="1"/>
    <col min="13065" max="13065" width="21.7109375" style="1" customWidth="1"/>
    <col min="13066" max="13312" width="9" style="1"/>
    <col min="13313" max="13313" width="25.7109375" style="1" customWidth="1"/>
    <col min="13314" max="13314" width="18.42578125" style="1" customWidth="1"/>
    <col min="13315" max="13315" width="13.42578125" style="1" customWidth="1"/>
    <col min="13316" max="13316" width="32.7109375" style="1" customWidth="1"/>
    <col min="13317" max="13317" width="18.42578125" style="1" customWidth="1"/>
    <col min="13318" max="13318" width="9" style="1"/>
    <col min="13319" max="13319" width="22.7109375" style="1" customWidth="1"/>
    <col min="13320" max="13320" width="24.7109375" style="1" customWidth="1"/>
    <col min="13321" max="13321" width="21.7109375" style="1" customWidth="1"/>
    <col min="13322" max="13568" width="9" style="1"/>
    <col min="13569" max="13569" width="25.7109375" style="1" customWidth="1"/>
    <col min="13570" max="13570" width="18.42578125" style="1" customWidth="1"/>
    <col min="13571" max="13571" width="13.42578125" style="1" customWidth="1"/>
    <col min="13572" max="13572" width="32.7109375" style="1" customWidth="1"/>
    <col min="13573" max="13573" width="18.42578125" style="1" customWidth="1"/>
    <col min="13574" max="13574" width="9" style="1"/>
    <col min="13575" max="13575" width="22.7109375" style="1" customWidth="1"/>
    <col min="13576" max="13576" width="24.7109375" style="1" customWidth="1"/>
    <col min="13577" max="13577" width="21.7109375" style="1" customWidth="1"/>
    <col min="13578" max="13824" width="9" style="1"/>
    <col min="13825" max="13825" width="25.7109375" style="1" customWidth="1"/>
    <col min="13826" max="13826" width="18.42578125" style="1" customWidth="1"/>
    <col min="13827" max="13827" width="13.42578125" style="1" customWidth="1"/>
    <col min="13828" max="13828" width="32.7109375" style="1" customWidth="1"/>
    <col min="13829" max="13829" width="18.42578125" style="1" customWidth="1"/>
    <col min="13830" max="13830" width="9" style="1"/>
    <col min="13831" max="13831" width="22.7109375" style="1" customWidth="1"/>
    <col min="13832" max="13832" width="24.7109375" style="1" customWidth="1"/>
    <col min="13833" max="13833" width="21.7109375" style="1" customWidth="1"/>
    <col min="13834" max="14080" width="9" style="1"/>
    <col min="14081" max="14081" width="25.7109375" style="1" customWidth="1"/>
    <col min="14082" max="14082" width="18.42578125" style="1" customWidth="1"/>
    <col min="14083" max="14083" width="13.42578125" style="1" customWidth="1"/>
    <col min="14084" max="14084" width="32.7109375" style="1" customWidth="1"/>
    <col min="14085" max="14085" width="18.42578125" style="1" customWidth="1"/>
    <col min="14086" max="14086" width="9" style="1"/>
    <col min="14087" max="14087" width="22.7109375" style="1" customWidth="1"/>
    <col min="14088" max="14088" width="24.7109375" style="1" customWidth="1"/>
    <col min="14089" max="14089" width="21.7109375" style="1" customWidth="1"/>
    <col min="14090" max="14336" width="9" style="1"/>
    <col min="14337" max="14337" width="25.7109375" style="1" customWidth="1"/>
    <col min="14338" max="14338" width="18.42578125" style="1" customWidth="1"/>
    <col min="14339" max="14339" width="13.42578125" style="1" customWidth="1"/>
    <col min="14340" max="14340" width="32.7109375" style="1" customWidth="1"/>
    <col min="14341" max="14341" width="18.42578125" style="1" customWidth="1"/>
    <col min="14342" max="14342" width="9" style="1"/>
    <col min="14343" max="14343" width="22.7109375" style="1" customWidth="1"/>
    <col min="14344" max="14344" width="24.7109375" style="1" customWidth="1"/>
    <col min="14345" max="14345" width="21.7109375" style="1" customWidth="1"/>
    <col min="14346" max="14592" width="9" style="1"/>
    <col min="14593" max="14593" width="25.7109375" style="1" customWidth="1"/>
    <col min="14594" max="14594" width="18.42578125" style="1" customWidth="1"/>
    <col min="14595" max="14595" width="13.42578125" style="1" customWidth="1"/>
    <col min="14596" max="14596" width="32.7109375" style="1" customWidth="1"/>
    <col min="14597" max="14597" width="18.42578125" style="1" customWidth="1"/>
    <col min="14598" max="14598" width="9" style="1"/>
    <col min="14599" max="14599" width="22.7109375" style="1" customWidth="1"/>
    <col min="14600" max="14600" width="24.7109375" style="1" customWidth="1"/>
    <col min="14601" max="14601" width="21.7109375" style="1" customWidth="1"/>
    <col min="14602" max="14848" width="9" style="1"/>
    <col min="14849" max="14849" width="25.7109375" style="1" customWidth="1"/>
    <col min="14850" max="14850" width="18.42578125" style="1" customWidth="1"/>
    <col min="14851" max="14851" width="13.42578125" style="1" customWidth="1"/>
    <col min="14852" max="14852" width="32.7109375" style="1" customWidth="1"/>
    <col min="14853" max="14853" width="18.42578125" style="1" customWidth="1"/>
    <col min="14854" max="14854" width="9" style="1"/>
    <col min="14855" max="14855" width="22.7109375" style="1" customWidth="1"/>
    <col min="14856" max="14856" width="24.7109375" style="1" customWidth="1"/>
    <col min="14857" max="14857" width="21.7109375" style="1" customWidth="1"/>
    <col min="14858" max="15104" width="9" style="1"/>
    <col min="15105" max="15105" width="25.7109375" style="1" customWidth="1"/>
    <col min="15106" max="15106" width="18.42578125" style="1" customWidth="1"/>
    <col min="15107" max="15107" width="13.42578125" style="1" customWidth="1"/>
    <col min="15108" max="15108" width="32.7109375" style="1" customWidth="1"/>
    <col min="15109" max="15109" width="18.42578125" style="1" customWidth="1"/>
    <col min="15110" max="15110" width="9" style="1"/>
    <col min="15111" max="15111" width="22.7109375" style="1" customWidth="1"/>
    <col min="15112" max="15112" width="24.7109375" style="1" customWidth="1"/>
    <col min="15113" max="15113" width="21.7109375" style="1" customWidth="1"/>
    <col min="15114" max="15360" width="9" style="1"/>
    <col min="15361" max="15361" width="25.7109375" style="1" customWidth="1"/>
    <col min="15362" max="15362" width="18.42578125" style="1" customWidth="1"/>
    <col min="15363" max="15363" width="13.42578125" style="1" customWidth="1"/>
    <col min="15364" max="15364" width="32.7109375" style="1" customWidth="1"/>
    <col min="15365" max="15365" width="18.42578125" style="1" customWidth="1"/>
    <col min="15366" max="15366" width="9" style="1"/>
    <col min="15367" max="15367" width="22.7109375" style="1" customWidth="1"/>
    <col min="15368" max="15368" width="24.7109375" style="1" customWidth="1"/>
    <col min="15369" max="15369" width="21.7109375" style="1" customWidth="1"/>
    <col min="15370" max="15616" width="9" style="1"/>
    <col min="15617" max="15617" width="25.7109375" style="1" customWidth="1"/>
    <col min="15618" max="15618" width="18.42578125" style="1" customWidth="1"/>
    <col min="15619" max="15619" width="13.42578125" style="1" customWidth="1"/>
    <col min="15620" max="15620" width="32.7109375" style="1" customWidth="1"/>
    <col min="15621" max="15621" width="18.42578125" style="1" customWidth="1"/>
    <col min="15622" max="15622" width="9" style="1"/>
    <col min="15623" max="15623" width="22.7109375" style="1" customWidth="1"/>
    <col min="15624" max="15624" width="24.7109375" style="1" customWidth="1"/>
    <col min="15625" max="15625" width="21.7109375" style="1" customWidth="1"/>
    <col min="15626" max="15872" width="9" style="1"/>
    <col min="15873" max="15873" width="25.7109375" style="1" customWidth="1"/>
    <col min="15874" max="15874" width="18.42578125" style="1" customWidth="1"/>
    <col min="15875" max="15875" width="13.42578125" style="1" customWidth="1"/>
    <col min="15876" max="15876" width="32.7109375" style="1" customWidth="1"/>
    <col min="15877" max="15877" width="18.42578125" style="1" customWidth="1"/>
    <col min="15878" max="15878" width="9" style="1"/>
    <col min="15879" max="15879" width="22.7109375" style="1" customWidth="1"/>
    <col min="15880" max="15880" width="24.7109375" style="1" customWidth="1"/>
    <col min="15881" max="15881" width="21.7109375" style="1" customWidth="1"/>
    <col min="15882" max="16128" width="9" style="1"/>
    <col min="16129" max="16129" width="25.7109375" style="1" customWidth="1"/>
    <col min="16130" max="16130" width="18.42578125" style="1" customWidth="1"/>
    <col min="16131" max="16131" width="13.42578125" style="1" customWidth="1"/>
    <col min="16132" max="16132" width="32.7109375" style="1" customWidth="1"/>
    <col min="16133" max="16133" width="18.42578125" style="1" customWidth="1"/>
    <col min="16134" max="16134" width="9" style="1"/>
    <col min="16135" max="16135" width="22.7109375" style="1" customWidth="1"/>
    <col min="16136" max="16136" width="24.7109375" style="1" customWidth="1"/>
    <col min="16137" max="16137" width="21.7109375" style="1" customWidth="1"/>
    <col min="16138" max="16384" width="9" style="1"/>
  </cols>
  <sheetData>
    <row r="1" spans="2:9" ht="18" customHeight="1" thickBot="1" x14ac:dyDescent="0.25"/>
    <row r="2" spans="2:9" ht="18" customHeight="1" thickBot="1" x14ac:dyDescent="0.3">
      <c r="B2" s="149" t="s">
        <v>35</v>
      </c>
      <c r="C2" s="150"/>
      <c r="D2" s="150"/>
      <c r="E2" s="150"/>
      <c r="F2" s="151"/>
    </row>
    <row r="3" spans="2:9" ht="18" customHeight="1" x14ac:dyDescent="0.25">
      <c r="B3" s="44" t="s">
        <v>36</v>
      </c>
      <c r="C3" s="45"/>
      <c r="D3" s="46"/>
      <c r="E3" s="47" t="s">
        <v>37</v>
      </c>
      <c r="F3" s="21">
        <f>D3*225</f>
        <v>0</v>
      </c>
    </row>
    <row r="4" spans="2:9" ht="18" customHeight="1" x14ac:dyDescent="0.25">
      <c r="B4" s="117" t="s">
        <v>78</v>
      </c>
      <c r="C4" s="118"/>
      <c r="D4" s="120"/>
      <c r="E4" s="119" t="s">
        <v>80</v>
      </c>
      <c r="F4" s="121">
        <f>IF(OR(D4="PD",D4="SUP",D4="DR"),1.1*F3,F3)</f>
        <v>0</v>
      </c>
    </row>
    <row r="5" spans="2:9" ht="18" customHeight="1" thickBot="1" x14ac:dyDescent="0.3">
      <c r="B5" s="48" t="s">
        <v>38</v>
      </c>
      <c r="C5" s="49"/>
      <c r="D5" s="49"/>
      <c r="E5" s="50"/>
      <c r="F5" s="122"/>
    </row>
    <row r="6" spans="2:9" ht="18" customHeight="1" thickTop="1" thickBot="1" x14ac:dyDescent="0.3">
      <c r="B6" s="200" t="s">
        <v>81</v>
      </c>
      <c r="C6" s="201"/>
      <c r="D6" s="201"/>
      <c r="E6" s="202"/>
      <c r="F6" s="123"/>
    </row>
    <row r="7" spans="2:9" ht="18" customHeight="1" thickBot="1" x14ac:dyDescent="0.25"/>
    <row r="8" spans="2:9" ht="18" customHeight="1" thickBot="1" x14ac:dyDescent="0.3">
      <c r="B8" s="149" t="s">
        <v>39</v>
      </c>
      <c r="C8" s="150"/>
      <c r="D8" s="150"/>
      <c r="E8" s="150"/>
      <c r="F8" s="151"/>
      <c r="H8" s="149" t="s">
        <v>1</v>
      </c>
      <c r="I8" s="151"/>
    </row>
    <row r="9" spans="2:9" ht="18" customHeight="1" x14ac:dyDescent="0.2">
      <c r="B9" s="152" t="s">
        <v>2</v>
      </c>
      <c r="C9" s="171" t="s">
        <v>3</v>
      </c>
      <c r="D9" s="171" t="s">
        <v>4</v>
      </c>
      <c r="E9" s="173" t="s">
        <v>5</v>
      </c>
      <c r="F9" s="154" t="s">
        <v>6</v>
      </c>
      <c r="H9" s="152" t="s">
        <v>7</v>
      </c>
      <c r="I9" s="175" t="s">
        <v>8</v>
      </c>
    </row>
    <row r="10" spans="2:9" ht="18" customHeight="1" thickBot="1" x14ac:dyDescent="0.25">
      <c r="B10" s="153"/>
      <c r="C10" s="172"/>
      <c r="D10" s="172"/>
      <c r="E10" s="174"/>
      <c r="F10" s="155"/>
      <c r="H10" s="153"/>
      <c r="I10" s="176"/>
    </row>
    <row r="11" spans="2:9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  <c r="H11" s="7">
        <v>1</v>
      </c>
      <c r="I11" s="8">
        <v>100</v>
      </c>
    </row>
    <row r="12" spans="2:9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  <c r="H12" s="14">
        <v>2</v>
      </c>
      <c r="I12" s="15">
        <v>200</v>
      </c>
    </row>
    <row r="13" spans="2:9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  <c r="H13" s="14">
        <v>3</v>
      </c>
      <c r="I13" s="15">
        <v>300</v>
      </c>
    </row>
    <row r="14" spans="2:9" ht="18" customHeight="1" x14ac:dyDescent="0.2">
      <c r="B14" s="9" t="s">
        <v>40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  <c r="H14" s="14">
        <v>4</v>
      </c>
      <c r="I14" s="15">
        <v>400</v>
      </c>
    </row>
    <row r="15" spans="2:9" ht="18" customHeight="1" x14ac:dyDescent="0.2">
      <c r="B15" s="9" t="s">
        <v>41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  <c r="H15" s="14">
        <v>5</v>
      </c>
      <c r="I15" s="15">
        <v>500</v>
      </c>
    </row>
    <row r="16" spans="2:9" ht="18" customHeight="1" x14ac:dyDescent="0.2">
      <c r="B16" s="9" t="s">
        <v>24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  <c r="H16" s="14">
        <v>6</v>
      </c>
      <c r="I16" s="15">
        <v>600</v>
      </c>
    </row>
    <row r="17" spans="2:9" ht="18" customHeight="1" x14ac:dyDescent="0.2">
      <c r="B17" s="9" t="s">
        <v>25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  <c r="H17" s="14">
        <v>7</v>
      </c>
      <c r="I17" s="15">
        <v>700</v>
      </c>
    </row>
    <row r="18" spans="2:9" ht="18" customHeight="1" thickBot="1" x14ac:dyDescent="0.25">
      <c r="B18" s="16" t="s">
        <v>26</v>
      </c>
      <c r="C18" s="17">
        <v>7.67E-4</v>
      </c>
      <c r="D18" s="18">
        <v>8977</v>
      </c>
      <c r="E18" s="19"/>
      <c r="F18" s="20">
        <f>IF(E18=0,0,IF(E18&lt;10000001,0,E18*C18+D18))</f>
        <v>0</v>
      </c>
      <c r="H18" s="23">
        <v>8</v>
      </c>
      <c r="I18" s="24">
        <v>800</v>
      </c>
    </row>
    <row r="19" spans="2:9" ht="18" customHeight="1" x14ac:dyDescent="0.2">
      <c r="B19" s="143" t="s">
        <v>12</v>
      </c>
      <c r="C19" s="144"/>
      <c r="D19" s="144"/>
      <c r="E19" s="147"/>
      <c r="F19" s="21">
        <f>SUM(F11:F18)</f>
        <v>0</v>
      </c>
      <c r="H19" s="152" t="s">
        <v>14</v>
      </c>
      <c r="I19" s="156" t="s">
        <v>15</v>
      </c>
    </row>
    <row r="20" spans="2:9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  <c r="H20" s="153"/>
      <c r="I20" s="157"/>
    </row>
    <row r="21" spans="2:9" ht="18" customHeight="1" thickTop="1" thickBot="1" x14ac:dyDescent="0.25">
      <c r="H21" s="25"/>
      <c r="I21" s="160" t="e">
        <f xml:space="preserve"> IF(OR(E19="PD",E19="SUP",E19="DR", E35="PD",E35="SUP",E35="DR"), 1.1*H22, H22)</f>
        <v>#N/A</v>
      </c>
    </row>
    <row r="22" spans="2:9" ht="18" customHeight="1" thickBot="1" x14ac:dyDescent="0.3">
      <c r="B22" s="149" t="s">
        <v>13</v>
      </c>
      <c r="C22" s="150"/>
      <c r="D22" s="150"/>
      <c r="E22" s="150"/>
      <c r="F22" s="151"/>
      <c r="H22" s="51" t="e">
        <f>LOOKUP(H21,H11:H18,I11:I18)</f>
        <v>#N/A</v>
      </c>
      <c r="I22" s="161"/>
    </row>
    <row r="23" spans="2:9" ht="18" customHeight="1" x14ac:dyDescent="0.2">
      <c r="B23" s="152" t="s">
        <v>2</v>
      </c>
      <c r="C23" s="171" t="s">
        <v>3</v>
      </c>
      <c r="D23" s="171" t="s">
        <v>4</v>
      </c>
      <c r="E23" s="158" t="s">
        <v>5</v>
      </c>
      <c r="F23" s="154" t="s">
        <v>6</v>
      </c>
    </row>
    <row r="24" spans="2:9" ht="18" customHeight="1" thickBot="1" x14ac:dyDescent="0.25">
      <c r="B24" s="153"/>
      <c r="C24" s="172"/>
      <c r="D24" s="172"/>
      <c r="E24" s="159"/>
      <c r="F24" s="155"/>
    </row>
    <row r="25" spans="2:9" ht="18" customHeight="1" thickTop="1" x14ac:dyDescent="0.2">
      <c r="B25" s="2" t="s">
        <v>17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9" ht="18" customHeight="1" x14ac:dyDescent="0.2">
      <c r="B26" s="9" t="s">
        <v>18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9" ht="18" customHeight="1" x14ac:dyDescent="0.2">
      <c r="B27" s="9" t="s">
        <v>19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9" ht="18" customHeight="1" x14ac:dyDescent="0.2">
      <c r="B28" s="9" t="s">
        <v>20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9" ht="18" customHeight="1" x14ac:dyDescent="0.2">
      <c r="B29" s="9" t="s">
        <v>21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9" ht="18" customHeight="1" x14ac:dyDescent="0.2">
      <c r="B30" s="9" t="s">
        <v>22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9" ht="18" customHeight="1" x14ac:dyDescent="0.2">
      <c r="B31" s="9" t="s">
        <v>23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9" ht="18" customHeight="1" x14ac:dyDescent="0.2">
      <c r="B32" s="9" t="s">
        <v>24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25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26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12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18" customHeight="1" thickBot="1" x14ac:dyDescent="0.3">
      <c r="C38" s="131" t="s">
        <v>27</v>
      </c>
      <c r="D38" s="132"/>
      <c r="E38" s="52" t="s">
        <v>28</v>
      </c>
      <c r="F38" s="53" t="s">
        <v>29</v>
      </c>
    </row>
    <row r="39" spans="2:6" ht="18" customHeight="1" thickTop="1" thickBot="1" x14ac:dyDescent="0.3">
      <c r="C39" s="38"/>
      <c r="D39" s="39"/>
      <c r="E39" s="40"/>
      <c r="F39" s="41">
        <f>IF(E39=0,0,IF(E39&lt;12501,150,E39*0.012))</f>
        <v>0</v>
      </c>
    </row>
    <row r="40" spans="2:6" ht="18" customHeight="1" thickBot="1" x14ac:dyDescent="0.25">
      <c r="C40" s="133" t="s">
        <v>42</v>
      </c>
      <c r="D40" s="134"/>
      <c r="E40" s="54" t="s">
        <v>43</v>
      </c>
      <c r="F40" s="187">
        <f>E41*15</f>
        <v>0</v>
      </c>
    </row>
    <row r="41" spans="2:6" ht="18" customHeight="1" thickTop="1" thickBot="1" x14ac:dyDescent="0.25">
      <c r="C41" s="135"/>
      <c r="D41" s="136"/>
      <c r="E41" s="55"/>
      <c r="F41" s="188"/>
    </row>
    <row r="42" spans="2:6" ht="18" customHeight="1" thickBot="1" x14ac:dyDescent="0.25">
      <c r="C42" s="133" t="s">
        <v>32</v>
      </c>
      <c r="D42" s="134"/>
      <c r="E42" s="56" t="s">
        <v>44</v>
      </c>
      <c r="F42" s="198">
        <f>E43*15</f>
        <v>0</v>
      </c>
    </row>
    <row r="43" spans="2:6" ht="18" customHeight="1" thickTop="1" thickBot="1" x14ac:dyDescent="0.25">
      <c r="C43" s="135"/>
      <c r="D43" s="136"/>
      <c r="E43" s="57"/>
      <c r="F43" s="199"/>
    </row>
    <row r="44" spans="2:6" ht="18" customHeight="1" x14ac:dyDescent="0.25">
      <c r="C44" s="58" t="s">
        <v>45</v>
      </c>
      <c r="D44" s="59"/>
      <c r="E44" s="60" t="s">
        <v>46</v>
      </c>
      <c r="F44" s="61"/>
    </row>
    <row r="45" spans="2:6" ht="18" customHeight="1" thickBot="1" x14ac:dyDescent="0.3">
      <c r="C45" s="62" t="s">
        <v>79</v>
      </c>
      <c r="D45" s="63"/>
      <c r="E45" s="64" t="s">
        <v>77</v>
      </c>
      <c r="F45" s="65"/>
    </row>
    <row r="46" spans="2:6" ht="18" customHeight="1" thickBot="1" x14ac:dyDescent="0.25">
      <c r="C46" s="189" t="s">
        <v>34</v>
      </c>
      <c r="D46" s="190"/>
      <c r="E46" s="191"/>
      <c r="F46" s="66" t="str">
        <f>IF(H21=0, "PLEASE CALCULATE MINIMUM PERMIT FEE SUBTOTAL.", IF(AND(F4+F20&lt;=I21,F4+F36&lt;=I21,(F4+F20+F36)&lt;=I21), I21+F39+F40+F42+F44+F45, F4+F20+F36+F39+F40+F42+F44+F45))</f>
        <v>PLEASE CALCULATE MINIMUM PERMIT FEE SUBTOTAL.</v>
      </c>
    </row>
    <row r="47" spans="2:6" ht="18" customHeight="1" thickBot="1" x14ac:dyDescent="0.25"/>
    <row r="48" spans="2:6" ht="18" customHeight="1" thickBot="1" x14ac:dyDescent="0.25">
      <c r="C48" s="192" t="s">
        <v>47</v>
      </c>
      <c r="D48" s="193"/>
      <c r="E48" s="196" t="s">
        <v>48</v>
      </c>
      <c r="F48" s="67" t="s">
        <v>29</v>
      </c>
    </row>
    <row r="49" spans="3:6" ht="18" customHeight="1" thickTop="1" thickBot="1" x14ac:dyDescent="0.3">
      <c r="C49" s="194"/>
      <c r="D49" s="195"/>
      <c r="E49" s="197"/>
      <c r="F49" s="68"/>
    </row>
    <row r="50" spans="3:6" ht="18" customHeight="1" thickBot="1" x14ac:dyDescent="0.25"/>
    <row r="51" spans="3:6" ht="18" customHeight="1" thickBot="1" x14ac:dyDescent="0.25">
      <c r="C51" s="177" t="s">
        <v>49</v>
      </c>
      <c r="D51" s="178"/>
      <c r="E51" s="69" t="s">
        <v>28</v>
      </c>
      <c r="F51" s="70" t="s">
        <v>29</v>
      </c>
    </row>
    <row r="52" spans="3:6" ht="18" customHeight="1" thickTop="1" thickBot="1" x14ac:dyDescent="0.3">
      <c r="C52" s="179"/>
      <c r="D52" s="180"/>
      <c r="E52" s="71"/>
      <c r="F52" s="72">
        <f>IF(E52=0,0,IF(E52&lt;12501,50,E52*0.004))</f>
        <v>0</v>
      </c>
    </row>
    <row r="53" spans="3:6" ht="18" customHeight="1" thickBot="1" x14ac:dyDescent="0.25"/>
    <row r="54" spans="3:6" ht="18" customHeight="1" x14ac:dyDescent="0.25">
      <c r="C54" s="181" t="s">
        <v>50</v>
      </c>
      <c r="D54" s="182"/>
      <c r="E54" s="73" t="s">
        <v>51</v>
      </c>
      <c r="F54" s="74"/>
    </row>
    <row r="55" spans="3:6" ht="18" customHeight="1" thickBot="1" x14ac:dyDescent="0.3">
      <c r="C55" s="183"/>
      <c r="D55" s="184"/>
      <c r="E55" s="75" t="s">
        <v>52</v>
      </c>
      <c r="F55" s="76"/>
    </row>
    <row r="56" spans="3:6" ht="18" customHeight="1" thickTop="1" thickBot="1" x14ac:dyDescent="0.3">
      <c r="C56" s="185"/>
      <c r="D56" s="186"/>
      <c r="E56" s="77" t="s">
        <v>53</v>
      </c>
      <c r="F56" s="78">
        <f>F54+F55</f>
        <v>0</v>
      </c>
    </row>
  </sheetData>
  <sheetProtection algorithmName="SHA-512" hashValue="KL8KLAxOhLCWuOSCZ/HiOlNZPbNPh5FmDOHPSLw4XCWk7GDK2ZahTLaLFWZZn0uYCfRRo131+p528dmKKLPxuQ==" saltValue="E3CrBRPTSGng/IuiScv6hQ==" spinCount="100000" sheet="1" objects="1" scenarios="1" selectLockedCells="1"/>
  <mergeCells count="34">
    <mergeCell ref="B2:F2"/>
    <mergeCell ref="B6:E6"/>
    <mergeCell ref="B8:F8"/>
    <mergeCell ref="H8:I8"/>
    <mergeCell ref="B9:B10"/>
    <mergeCell ref="C9:C10"/>
    <mergeCell ref="D9:D10"/>
    <mergeCell ref="E9:E10"/>
    <mergeCell ref="F9:F10"/>
    <mergeCell ref="H9:H10"/>
    <mergeCell ref="I9:I10"/>
    <mergeCell ref="B19:D20"/>
    <mergeCell ref="E19:E20"/>
    <mergeCell ref="H19:H20"/>
    <mergeCell ref="I19:I20"/>
    <mergeCell ref="C42:D43"/>
    <mergeCell ref="F42:F43"/>
    <mergeCell ref="I21:I22"/>
    <mergeCell ref="B22:F22"/>
    <mergeCell ref="B23:B24"/>
    <mergeCell ref="C23:C24"/>
    <mergeCell ref="D23:D24"/>
    <mergeCell ref="E23:E24"/>
    <mergeCell ref="F23:F24"/>
    <mergeCell ref="B35:D36"/>
    <mergeCell ref="E35:E36"/>
    <mergeCell ref="C38:D38"/>
    <mergeCell ref="C51:D52"/>
    <mergeCell ref="C54:D56"/>
    <mergeCell ref="C40:D41"/>
    <mergeCell ref="F40:F41"/>
    <mergeCell ref="C46:E46"/>
    <mergeCell ref="C48:D49"/>
    <mergeCell ref="E48:E49"/>
  </mergeCells>
  <printOptions horizontalCentered="1"/>
  <pageMargins left="0.25" right="0.25" top="0.25" bottom="0.25" header="0.3" footer="0.3"/>
  <pageSetup scale="52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69"/>
  <sheetViews>
    <sheetView workbookViewId="0">
      <selection activeCell="D3" sqref="D3"/>
    </sheetView>
  </sheetViews>
  <sheetFormatPr defaultColWidth="9" defaultRowHeight="15" x14ac:dyDescent="0.2"/>
  <cols>
    <col min="1" max="1" width="9" style="1"/>
    <col min="2" max="2" width="25.7109375" style="1" customWidth="1"/>
    <col min="3" max="3" width="14.42578125" style="1" customWidth="1"/>
    <col min="4" max="4" width="13.42578125" style="1" customWidth="1"/>
    <col min="5" max="5" width="32.28515625" style="1" customWidth="1"/>
    <col min="6" max="6" width="20.7109375" style="1" customWidth="1"/>
    <col min="7" max="257" width="9" style="1"/>
    <col min="258" max="258" width="25.7109375" style="1" customWidth="1"/>
    <col min="259" max="259" width="14.42578125" style="1" customWidth="1"/>
    <col min="260" max="260" width="13.42578125" style="1" customWidth="1"/>
    <col min="261" max="261" width="24.7109375" style="1" customWidth="1"/>
    <col min="262" max="262" width="18.42578125" style="1" customWidth="1"/>
    <col min="263" max="513" width="9" style="1"/>
    <col min="514" max="514" width="25.7109375" style="1" customWidth="1"/>
    <col min="515" max="515" width="14.42578125" style="1" customWidth="1"/>
    <col min="516" max="516" width="13.42578125" style="1" customWidth="1"/>
    <col min="517" max="517" width="24.7109375" style="1" customWidth="1"/>
    <col min="518" max="518" width="18.42578125" style="1" customWidth="1"/>
    <col min="519" max="769" width="9" style="1"/>
    <col min="770" max="770" width="25.7109375" style="1" customWidth="1"/>
    <col min="771" max="771" width="14.42578125" style="1" customWidth="1"/>
    <col min="772" max="772" width="13.42578125" style="1" customWidth="1"/>
    <col min="773" max="773" width="24.7109375" style="1" customWidth="1"/>
    <col min="774" max="774" width="18.42578125" style="1" customWidth="1"/>
    <col min="775" max="1025" width="9" style="1"/>
    <col min="1026" max="1026" width="25.7109375" style="1" customWidth="1"/>
    <col min="1027" max="1027" width="14.42578125" style="1" customWidth="1"/>
    <col min="1028" max="1028" width="13.42578125" style="1" customWidth="1"/>
    <col min="1029" max="1029" width="24.7109375" style="1" customWidth="1"/>
    <col min="1030" max="1030" width="18.42578125" style="1" customWidth="1"/>
    <col min="1031" max="1281" width="9" style="1"/>
    <col min="1282" max="1282" width="25.7109375" style="1" customWidth="1"/>
    <col min="1283" max="1283" width="14.42578125" style="1" customWidth="1"/>
    <col min="1284" max="1284" width="13.42578125" style="1" customWidth="1"/>
    <col min="1285" max="1285" width="24.7109375" style="1" customWidth="1"/>
    <col min="1286" max="1286" width="18.42578125" style="1" customWidth="1"/>
    <col min="1287" max="1537" width="9" style="1"/>
    <col min="1538" max="1538" width="25.7109375" style="1" customWidth="1"/>
    <col min="1539" max="1539" width="14.42578125" style="1" customWidth="1"/>
    <col min="1540" max="1540" width="13.42578125" style="1" customWidth="1"/>
    <col min="1541" max="1541" width="24.7109375" style="1" customWidth="1"/>
    <col min="1542" max="1542" width="18.42578125" style="1" customWidth="1"/>
    <col min="1543" max="1793" width="9" style="1"/>
    <col min="1794" max="1794" width="25.7109375" style="1" customWidth="1"/>
    <col min="1795" max="1795" width="14.42578125" style="1" customWidth="1"/>
    <col min="1796" max="1796" width="13.42578125" style="1" customWidth="1"/>
    <col min="1797" max="1797" width="24.7109375" style="1" customWidth="1"/>
    <col min="1798" max="1798" width="18.42578125" style="1" customWidth="1"/>
    <col min="1799" max="2049" width="9" style="1"/>
    <col min="2050" max="2050" width="25.7109375" style="1" customWidth="1"/>
    <col min="2051" max="2051" width="14.42578125" style="1" customWidth="1"/>
    <col min="2052" max="2052" width="13.42578125" style="1" customWidth="1"/>
    <col min="2053" max="2053" width="24.7109375" style="1" customWidth="1"/>
    <col min="2054" max="2054" width="18.42578125" style="1" customWidth="1"/>
    <col min="2055" max="2305" width="9" style="1"/>
    <col min="2306" max="2306" width="25.7109375" style="1" customWidth="1"/>
    <col min="2307" max="2307" width="14.42578125" style="1" customWidth="1"/>
    <col min="2308" max="2308" width="13.42578125" style="1" customWidth="1"/>
    <col min="2309" max="2309" width="24.7109375" style="1" customWidth="1"/>
    <col min="2310" max="2310" width="18.42578125" style="1" customWidth="1"/>
    <col min="2311" max="2561" width="9" style="1"/>
    <col min="2562" max="2562" width="25.7109375" style="1" customWidth="1"/>
    <col min="2563" max="2563" width="14.42578125" style="1" customWidth="1"/>
    <col min="2564" max="2564" width="13.42578125" style="1" customWidth="1"/>
    <col min="2565" max="2565" width="24.7109375" style="1" customWidth="1"/>
    <col min="2566" max="2566" width="18.42578125" style="1" customWidth="1"/>
    <col min="2567" max="2817" width="9" style="1"/>
    <col min="2818" max="2818" width="25.7109375" style="1" customWidth="1"/>
    <col min="2819" max="2819" width="14.42578125" style="1" customWidth="1"/>
    <col min="2820" max="2820" width="13.42578125" style="1" customWidth="1"/>
    <col min="2821" max="2821" width="24.7109375" style="1" customWidth="1"/>
    <col min="2822" max="2822" width="18.42578125" style="1" customWidth="1"/>
    <col min="2823" max="3073" width="9" style="1"/>
    <col min="3074" max="3074" width="25.7109375" style="1" customWidth="1"/>
    <col min="3075" max="3075" width="14.42578125" style="1" customWidth="1"/>
    <col min="3076" max="3076" width="13.42578125" style="1" customWidth="1"/>
    <col min="3077" max="3077" width="24.7109375" style="1" customWidth="1"/>
    <col min="3078" max="3078" width="18.42578125" style="1" customWidth="1"/>
    <col min="3079" max="3329" width="9" style="1"/>
    <col min="3330" max="3330" width="25.7109375" style="1" customWidth="1"/>
    <col min="3331" max="3331" width="14.42578125" style="1" customWidth="1"/>
    <col min="3332" max="3332" width="13.42578125" style="1" customWidth="1"/>
    <col min="3333" max="3333" width="24.7109375" style="1" customWidth="1"/>
    <col min="3334" max="3334" width="18.42578125" style="1" customWidth="1"/>
    <col min="3335" max="3585" width="9" style="1"/>
    <col min="3586" max="3586" width="25.7109375" style="1" customWidth="1"/>
    <col min="3587" max="3587" width="14.42578125" style="1" customWidth="1"/>
    <col min="3588" max="3588" width="13.42578125" style="1" customWidth="1"/>
    <col min="3589" max="3589" width="24.7109375" style="1" customWidth="1"/>
    <col min="3590" max="3590" width="18.42578125" style="1" customWidth="1"/>
    <col min="3591" max="3841" width="9" style="1"/>
    <col min="3842" max="3842" width="25.7109375" style="1" customWidth="1"/>
    <col min="3843" max="3843" width="14.42578125" style="1" customWidth="1"/>
    <col min="3844" max="3844" width="13.42578125" style="1" customWidth="1"/>
    <col min="3845" max="3845" width="24.7109375" style="1" customWidth="1"/>
    <col min="3846" max="3846" width="18.42578125" style="1" customWidth="1"/>
    <col min="3847" max="4097" width="9" style="1"/>
    <col min="4098" max="4098" width="25.7109375" style="1" customWidth="1"/>
    <col min="4099" max="4099" width="14.42578125" style="1" customWidth="1"/>
    <col min="4100" max="4100" width="13.42578125" style="1" customWidth="1"/>
    <col min="4101" max="4101" width="24.7109375" style="1" customWidth="1"/>
    <col min="4102" max="4102" width="18.42578125" style="1" customWidth="1"/>
    <col min="4103" max="4353" width="9" style="1"/>
    <col min="4354" max="4354" width="25.7109375" style="1" customWidth="1"/>
    <col min="4355" max="4355" width="14.42578125" style="1" customWidth="1"/>
    <col min="4356" max="4356" width="13.42578125" style="1" customWidth="1"/>
    <col min="4357" max="4357" width="24.7109375" style="1" customWidth="1"/>
    <col min="4358" max="4358" width="18.42578125" style="1" customWidth="1"/>
    <col min="4359" max="4609" width="9" style="1"/>
    <col min="4610" max="4610" width="25.7109375" style="1" customWidth="1"/>
    <col min="4611" max="4611" width="14.42578125" style="1" customWidth="1"/>
    <col min="4612" max="4612" width="13.42578125" style="1" customWidth="1"/>
    <col min="4613" max="4613" width="24.7109375" style="1" customWidth="1"/>
    <col min="4614" max="4614" width="18.42578125" style="1" customWidth="1"/>
    <col min="4615" max="4865" width="9" style="1"/>
    <col min="4866" max="4866" width="25.7109375" style="1" customWidth="1"/>
    <col min="4867" max="4867" width="14.42578125" style="1" customWidth="1"/>
    <col min="4868" max="4868" width="13.42578125" style="1" customWidth="1"/>
    <col min="4869" max="4869" width="24.7109375" style="1" customWidth="1"/>
    <col min="4870" max="4870" width="18.42578125" style="1" customWidth="1"/>
    <col min="4871" max="5121" width="9" style="1"/>
    <col min="5122" max="5122" width="25.7109375" style="1" customWidth="1"/>
    <col min="5123" max="5123" width="14.42578125" style="1" customWidth="1"/>
    <col min="5124" max="5124" width="13.42578125" style="1" customWidth="1"/>
    <col min="5125" max="5125" width="24.7109375" style="1" customWidth="1"/>
    <col min="5126" max="5126" width="18.42578125" style="1" customWidth="1"/>
    <col min="5127" max="5377" width="9" style="1"/>
    <col min="5378" max="5378" width="25.7109375" style="1" customWidth="1"/>
    <col min="5379" max="5379" width="14.42578125" style="1" customWidth="1"/>
    <col min="5380" max="5380" width="13.42578125" style="1" customWidth="1"/>
    <col min="5381" max="5381" width="24.7109375" style="1" customWidth="1"/>
    <col min="5382" max="5382" width="18.42578125" style="1" customWidth="1"/>
    <col min="5383" max="5633" width="9" style="1"/>
    <col min="5634" max="5634" width="25.7109375" style="1" customWidth="1"/>
    <col min="5635" max="5635" width="14.42578125" style="1" customWidth="1"/>
    <col min="5636" max="5636" width="13.42578125" style="1" customWidth="1"/>
    <col min="5637" max="5637" width="24.7109375" style="1" customWidth="1"/>
    <col min="5638" max="5638" width="18.42578125" style="1" customWidth="1"/>
    <col min="5639" max="5889" width="9" style="1"/>
    <col min="5890" max="5890" width="25.7109375" style="1" customWidth="1"/>
    <col min="5891" max="5891" width="14.42578125" style="1" customWidth="1"/>
    <col min="5892" max="5892" width="13.42578125" style="1" customWidth="1"/>
    <col min="5893" max="5893" width="24.7109375" style="1" customWidth="1"/>
    <col min="5894" max="5894" width="18.42578125" style="1" customWidth="1"/>
    <col min="5895" max="6145" width="9" style="1"/>
    <col min="6146" max="6146" width="25.7109375" style="1" customWidth="1"/>
    <col min="6147" max="6147" width="14.42578125" style="1" customWidth="1"/>
    <col min="6148" max="6148" width="13.42578125" style="1" customWidth="1"/>
    <col min="6149" max="6149" width="24.7109375" style="1" customWidth="1"/>
    <col min="6150" max="6150" width="18.42578125" style="1" customWidth="1"/>
    <col min="6151" max="6401" width="9" style="1"/>
    <col min="6402" max="6402" width="25.7109375" style="1" customWidth="1"/>
    <col min="6403" max="6403" width="14.42578125" style="1" customWidth="1"/>
    <col min="6404" max="6404" width="13.42578125" style="1" customWidth="1"/>
    <col min="6405" max="6405" width="24.7109375" style="1" customWidth="1"/>
    <col min="6406" max="6406" width="18.42578125" style="1" customWidth="1"/>
    <col min="6407" max="6657" width="9" style="1"/>
    <col min="6658" max="6658" width="25.7109375" style="1" customWidth="1"/>
    <col min="6659" max="6659" width="14.42578125" style="1" customWidth="1"/>
    <col min="6660" max="6660" width="13.42578125" style="1" customWidth="1"/>
    <col min="6661" max="6661" width="24.7109375" style="1" customWidth="1"/>
    <col min="6662" max="6662" width="18.42578125" style="1" customWidth="1"/>
    <col min="6663" max="6913" width="9" style="1"/>
    <col min="6914" max="6914" width="25.7109375" style="1" customWidth="1"/>
    <col min="6915" max="6915" width="14.42578125" style="1" customWidth="1"/>
    <col min="6916" max="6916" width="13.42578125" style="1" customWidth="1"/>
    <col min="6917" max="6917" width="24.7109375" style="1" customWidth="1"/>
    <col min="6918" max="6918" width="18.42578125" style="1" customWidth="1"/>
    <col min="6919" max="7169" width="9" style="1"/>
    <col min="7170" max="7170" width="25.7109375" style="1" customWidth="1"/>
    <col min="7171" max="7171" width="14.42578125" style="1" customWidth="1"/>
    <col min="7172" max="7172" width="13.42578125" style="1" customWidth="1"/>
    <col min="7173" max="7173" width="24.7109375" style="1" customWidth="1"/>
    <col min="7174" max="7174" width="18.42578125" style="1" customWidth="1"/>
    <col min="7175" max="7425" width="9" style="1"/>
    <col min="7426" max="7426" width="25.7109375" style="1" customWidth="1"/>
    <col min="7427" max="7427" width="14.42578125" style="1" customWidth="1"/>
    <col min="7428" max="7428" width="13.42578125" style="1" customWidth="1"/>
    <col min="7429" max="7429" width="24.7109375" style="1" customWidth="1"/>
    <col min="7430" max="7430" width="18.42578125" style="1" customWidth="1"/>
    <col min="7431" max="7681" width="9" style="1"/>
    <col min="7682" max="7682" width="25.7109375" style="1" customWidth="1"/>
    <col min="7683" max="7683" width="14.42578125" style="1" customWidth="1"/>
    <col min="7684" max="7684" width="13.42578125" style="1" customWidth="1"/>
    <col min="7685" max="7685" width="24.7109375" style="1" customWidth="1"/>
    <col min="7686" max="7686" width="18.42578125" style="1" customWidth="1"/>
    <col min="7687" max="7937" width="9" style="1"/>
    <col min="7938" max="7938" width="25.7109375" style="1" customWidth="1"/>
    <col min="7939" max="7939" width="14.42578125" style="1" customWidth="1"/>
    <col min="7940" max="7940" width="13.42578125" style="1" customWidth="1"/>
    <col min="7941" max="7941" width="24.7109375" style="1" customWidth="1"/>
    <col min="7942" max="7942" width="18.42578125" style="1" customWidth="1"/>
    <col min="7943" max="8193" width="9" style="1"/>
    <col min="8194" max="8194" width="25.7109375" style="1" customWidth="1"/>
    <col min="8195" max="8195" width="14.42578125" style="1" customWidth="1"/>
    <col min="8196" max="8196" width="13.42578125" style="1" customWidth="1"/>
    <col min="8197" max="8197" width="24.7109375" style="1" customWidth="1"/>
    <col min="8198" max="8198" width="18.42578125" style="1" customWidth="1"/>
    <col min="8199" max="8449" width="9" style="1"/>
    <col min="8450" max="8450" width="25.7109375" style="1" customWidth="1"/>
    <col min="8451" max="8451" width="14.42578125" style="1" customWidth="1"/>
    <col min="8452" max="8452" width="13.42578125" style="1" customWidth="1"/>
    <col min="8453" max="8453" width="24.7109375" style="1" customWidth="1"/>
    <col min="8454" max="8454" width="18.42578125" style="1" customWidth="1"/>
    <col min="8455" max="8705" width="9" style="1"/>
    <col min="8706" max="8706" width="25.7109375" style="1" customWidth="1"/>
    <col min="8707" max="8707" width="14.42578125" style="1" customWidth="1"/>
    <col min="8708" max="8708" width="13.42578125" style="1" customWidth="1"/>
    <col min="8709" max="8709" width="24.7109375" style="1" customWidth="1"/>
    <col min="8710" max="8710" width="18.42578125" style="1" customWidth="1"/>
    <col min="8711" max="8961" width="9" style="1"/>
    <col min="8962" max="8962" width="25.7109375" style="1" customWidth="1"/>
    <col min="8963" max="8963" width="14.42578125" style="1" customWidth="1"/>
    <col min="8964" max="8964" width="13.42578125" style="1" customWidth="1"/>
    <col min="8965" max="8965" width="24.7109375" style="1" customWidth="1"/>
    <col min="8966" max="8966" width="18.42578125" style="1" customWidth="1"/>
    <col min="8967" max="9217" width="9" style="1"/>
    <col min="9218" max="9218" width="25.7109375" style="1" customWidth="1"/>
    <col min="9219" max="9219" width="14.42578125" style="1" customWidth="1"/>
    <col min="9220" max="9220" width="13.42578125" style="1" customWidth="1"/>
    <col min="9221" max="9221" width="24.7109375" style="1" customWidth="1"/>
    <col min="9222" max="9222" width="18.42578125" style="1" customWidth="1"/>
    <col min="9223" max="9473" width="9" style="1"/>
    <col min="9474" max="9474" width="25.7109375" style="1" customWidth="1"/>
    <col min="9475" max="9475" width="14.42578125" style="1" customWidth="1"/>
    <col min="9476" max="9476" width="13.42578125" style="1" customWidth="1"/>
    <col min="9477" max="9477" width="24.7109375" style="1" customWidth="1"/>
    <col min="9478" max="9478" width="18.42578125" style="1" customWidth="1"/>
    <col min="9479" max="9729" width="9" style="1"/>
    <col min="9730" max="9730" width="25.7109375" style="1" customWidth="1"/>
    <col min="9731" max="9731" width="14.42578125" style="1" customWidth="1"/>
    <col min="9732" max="9732" width="13.42578125" style="1" customWidth="1"/>
    <col min="9733" max="9733" width="24.7109375" style="1" customWidth="1"/>
    <col min="9734" max="9734" width="18.42578125" style="1" customWidth="1"/>
    <col min="9735" max="9985" width="9" style="1"/>
    <col min="9986" max="9986" width="25.7109375" style="1" customWidth="1"/>
    <col min="9987" max="9987" width="14.42578125" style="1" customWidth="1"/>
    <col min="9988" max="9988" width="13.42578125" style="1" customWidth="1"/>
    <col min="9989" max="9989" width="24.7109375" style="1" customWidth="1"/>
    <col min="9990" max="9990" width="18.42578125" style="1" customWidth="1"/>
    <col min="9991" max="10241" width="9" style="1"/>
    <col min="10242" max="10242" width="25.7109375" style="1" customWidth="1"/>
    <col min="10243" max="10243" width="14.42578125" style="1" customWidth="1"/>
    <col min="10244" max="10244" width="13.42578125" style="1" customWidth="1"/>
    <col min="10245" max="10245" width="24.7109375" style="1" customWidth="1"/>
    <col min="10246" max="10246" width="18.42578125" style="1" customWidth="1"/>
    <col min="10247" max="10497" width="9" style="1"/>
    <col min="10498" max="10498" width="25.7109375" style="1" customWidth="1"/>
    <col min="10499" max="10499" width="14.42578125" style="1" customWidth="1"/>
    <col min="10500" max="10500" width="13.42578125" style="1" customWidth="1"/>
    <col min="10501" max="10501" width="24.7109375" style="1" customWidth="1"/>
    <col min="10502" max="10502" width="18.42578125" style="1" customWidth="1"/>
    <col min="10503" max="10753" width="9" style="1"/>
    <col min="10754" max="10754" width="25.7109375" style="1" customWidth="1"/>
    <col min="10755" max="10755" width="14.42578125" style="1" customWidth="1"/>
    <col min="10756" max="10756" width="13.42578125" style="1" customWidth="1"/>
    <col min="10757" max="10757" width="24.7109375" style="1" customWidth="1"/>
    <col min="10758" max="10758" width="18.42578125" style="1" customWidth="1"/>
    <col min="10759" max="11009" width="9" style="1"/>
    <col min="11010" max="11010" width="25.7109375" style="1" customWidth="1"/>
    <col min="11011" max="11011" width="14.42578125" style="1" customWidth="1"/>
    <col min="11012" max="11012" width="13.42578125" style="1" customWidth="1"/>
    <col min="11013" max="11013" width="24.7109375" style="1" customWidth="1"/>
    <col min="11014" max="11014" width="18.42578125" style="1" customWidth="1"/>
    <col min="11015" max="11265" width="9" style="1"/>
    <col min="11266" max="11266" width="25.7109375" style="1" customWidth="1"/>
    <col min="11267" max="11267" width="14.42578125" style="1" customWidth="1"/>
    <col min="11268" max="11268" width="13.42578125" style="1" customWidth="1"/>
    <col min="11269" max="11269" width="24.7109375" style="1" customWidth="1"/>
    <col min="11270" max="11270" width="18.42578125" style="1" customWidth="1"/>
    <col min="11271" max="11521" width="9" style="1"/>
    <col min="11522" max="11522" width="25.7109375" style="1" customWidth="1"/>
    <col min="11523" max="11523" width="14.42578125" style="1" customWidth="1"/>
    <col min="11524" max="11524" width="13.42578125" style="1" customWidth="1"/>
    <col min="11525" max="11525" width="24.7109375" style="1" customWidth="1"/>
    <col min="11526" max="11526" width="18.42578125" style="1" customWidth="1"/>
    <col min="11527" max="11777" width="9" style="1"/>
    <col min="11778" max="11778" width="25.7109375" style="1" customWidth="1"/>
    <col min="11779" max="11779" width="14.42578125" style="1" customWidth="1"/>
    <col min="11780" max="11780" width="13.42578125" style="1" customWidth="1"/>
    <col min="11781" max="11781" width="24.7109375" style="1" customWidth="1"/>
    <col min="11782" max="11782" width="18.42578125" style="1" customWidth="1"/>
    <col min="11783" max="12033" width="9" style="1"/>
    <col min="12034" max="12034" width="25.7109375" style="1" customWidth="1"/>
    <col min="12035" max="12035" width="14.42578125" style="1" customWidth="1"/>
    <col min="12036" max="12036" width="13.42578125" style="1" customWidth="1"/>
    <col min="12037" max="12037" width="24.7109375" style="1" customWidth="1"/>
    <col min="12038" max="12038" width="18.42578125" style="1" customWidth="1"/>
    <col min="12039" max="12289" width="9" style="1"/>
    <col min="12290" max="12290" width="25.7109375" style="1" customWidth="1"/>
    <col min="12291" max="12291" width="14.42578125" style="1" customWidth="1"/>
    <col min="12292" max="12292" width="13.42578125" style="1" customWidth="1"/>
    <col min="12293" max="12293" width="24.7109375" style="1" customWidth="1"/>
    <col min="12294" max="12294" width="18.42578125" style="1" customWidth="1"/>
    <col min="12295" max="12545" width="9" style="1"/>
    <col min="12546" max="12546" width="25.7109375" style="1" customWidth="1"/>
    <col min="12547" max="12547" width="14.42578125" style="1" customWidth="1"/>
    <col min="12548" max="12548" width="13.42578125" style="1" customWidth="1"/>
    <col min="12549" max="12549" width="24.7109375" style="1" customWidth="1"/>
    <col min="12550" max="12550" width="18.42578125" style="1" customWidth="1"/>
    <col min="12551" max="12801" width="9" style="1"/>
    <col min="12802" max="12802" width="25.7109375" style="1" customWidth="1"/>
    <col min="12803" max="12803" width="14.42578125" style="1" customWidth="1"/>
    <col min="12804" max="12804" width="13.42578125" style="1" customWidth="1"/>
    <col min="12805" max="12805" width="24.7109375" style="1" customWidth="1"/>
    <col min="12806" max="12806" width="18.42578125" style="1" customWidth="1"/>
    <col min="12807" max="13057" width="9" style="1"/>
    <col min="13058" max="13058" width="25.7109375" style="1" customWidth="1"/>
    <col min="13059" max="13059" width="14.42578125" style="1" customWidth="1"/>
    <col min="13060" max="13060" width="13.42578125" style="1" customWidth="1"/>
    <col min="13061" max="13061" width="24.7109375" style="1" customWidth="1"/>
    <col min="13062" max="13062" width="18.42578125" style="1" customWidth="1"/>
    <col min="13063" max="13313" width="9" style="1"/>
    <col min="13314" max="13314" width="25.7109375" style="1" customWidth="1"/>
    <col min="13315" max="13315" width="14.42578125" style="1" customWidth="1"/>
    <col min="13316" max="13316" width="13.42578125" style="1" customWidth="1"/>
    <col min="13317" max="13317" width="24.7109375" style="1" customWidth="1"/>
    <col min="13318" max="13318" width="18.42578125" style="1" customWidth="1"/>
    <col min="13319" max="13569" width="9" style="1"/>
    <col min="13570" max="13570" width="25.7109375" style="1" customWidth="1"/>
    <col min="13571" max="13571" width="14.42578125" style="1" customWidth="1"/>
    <col min="13572" max="13572" width="13.42578125" style="1" customWidth="1"/>
    <col min="13573" max="13573" width="24.7109375" style="1" customWidth="1"/>
    <col min="13574" max="13574" width="18.42578125" style="1" customWidth="1"/>
    <col min="13575" max="13825" width="9" style="1"/>
    <col min="13826" max="13826" width="25.7109375" style="1" customWidth="1"/>
    <col min="13827" max="13827" width="14.42578125" style="1" customWidth="1"/>
    <col min="13828" max="13828" width="13.42578125" style="1" customWidth="1"/>
    <col min="13829" max="13829" width="24.7109375" style="1" customWidth="1"/>
    <col min="13830" max="13830" width="18.42578125" style="1" customWidth="1"/>
    <col min="13831" max="14081" width="9" style="1"/>
    <col min="14082" max="14082" width="25.7109375" style="1" customWidth="1"/>
    <col min="14083" max="14083" width="14.42578125" style="1" customWidth="1"/>
    <col min="14084" max="14084" width="13.42578125" style="1" customWidth="1"/>
    <col min="14085" max="14085" width="24.7109375" style="1" customWidth="1"/>
    <col min="14086" max="14086" width="18.42578125" style="1" customWidth="1"/>
    <col min="14087" max="14337" width="9" style="1"/>
    <col min="14338" max="14338" width="25.7109375" style="1" customWidth="1"/>
    <col min="14339" max="14339" width="14.42578125" style="1" customWidth="1"/>
    <col min="14340" max="14340" width="13.42578125" style="1" customWidth="1"/>
    <col min="14341" max="14341" width="24.7109375" style="1" customWidth="1"/>
    <col min="14342" max="14342" width="18.42578125" style="1" customWidth="1"/>
    <col min="14343" max="14593" width="9" style="1"/>
    <col min="14594" max="14594" width="25.7109375" style="1" customWidth="1"/>
    <col min="14595" max="14595" width="14.42578125" style="1" customWidth="1"/>
    <col min="14596" max="14596" width="13.42578125" style="1" customWidth="1"/>
    <col min="14597" max="14597" width="24.7109375" style="1" customWidth="1"/>
    <col min="14598" max="14598" width="18.42578125" style="1" customWidth="1"/>
    <col min="14599" max="14849" width="9" style="1"/>
    <col min="14850" max="14850" width="25.7109375" style="1" customWidth="1"/>
    <col min="14851" max="14851" width="14.42578125" style="1" customWidth="1"/>
    <col min="14852" max="14852" width="13.42578125" style="1" customWidth="1"/>
    <col min="14853" max="14853" width="24.7109375" style="1" customWidth="1"/>
    <col min="14854" max="14854" width="18.42578125" style="1" customWidth="1"/>
    <col min="14855" max="15105" width="9" style="1"/>
    <col min="15106" max="15106" width="25.7109375" style="1" customWidth="1"/>
    <col min="15107" max="15107" width="14.42578125" style="1" customWidth="1"/>
    <col min="15108" max="15108" width="13.42578125" style="1" customWidth="1"/>
    <col min="15109" max="15109" width="24.7109375" style="1" customWidth="1"/>
    <col min="15110" max="15110" width="18.42578125" style="1" customWidth="1"/>
    <col min="15111" max="15361" width="9" style="1"/>
    <col min="15362" max="15362" width="25.7109375" style="1" customWidth="1"/>
    <col min="15363" max="15363" width="14.42578125" style="1" customWidth="1"/>
    <col min="15364" max="15364" width="13.42578125" style="1" customWidth="1"/>
    <col min="15365" max="15365" width="24.7109375" style="1" customWidth="1"/>
    <col min="15366" max="15366" width="18.42578125" style="1" customWidth="1"/>
    <col min="15367" max="15617" width="9" style="1"/>
    <col min="15618" max="15618" width="25.7109375" style="1" customWidth="1"/>
    <col min="15619" max="15619" width="14.42578125" style="1" customWidth="1"/>
    <col min="15620" max="15620" width="13.42578125" style="1" customWidth="1"/>
    <col min="15621" max="15621" width="24.7109375" style="1" customWidth="1"/>
    <col min="15622" max="15622" width="18.42578125" style="1" customWidth="1"/>
    <col min="15623" max="15873" width="9" style="1"/>
    <col min="15874" max="15874" width="25.7109375" style="1" customWidth="1"/>
    <col min="15875" max="15875" width="14.42578125" style="1" customWidth="1"/>
    <col min="15876" max="15876" width="13.42578125" style="1" customWidth="1"/>
    <col min="15877" max="15877" width="24.7109375" style="1" customWidth="1"/>
    <col min="15878" max="15878" width="18.42578125" style="1" customWidth="1"/>
    <col min="15879" max="16129" width="9" style="1"/>
    <col min="16130" max="16130" width="25.7109375" style="1" customWidth="1"/>
    <col min="16131" max="16131" width="14.42578125" style="1" customWidth="1"/>
    <col min="16132" max="16132" width="13.42578125" style="1" customWidth="1"/>
    <col min="16133" max="16133" width="24.7109375" style="1" customWidth="1"/>
    <col min="16134" max="16134" width="18.42578125" style="1" customWidth="1"/>
    <col min="16135" max="16384" width="9" style="1"/>
  </cols>
  <sheetData>
    <row r="1" spans="2:6" ht="18" customHeight="1" thickBot="1" x14ac:dyDescent="0.25"/>
    <row r="2" spans="2:6" ht="18" customHeight="1" thickBot="1" x14ac:dyDescent="0.3">
      <c r="B2" s="149" t="s">
        <v>35</v>
      </c>
      <c r="C2" s="150"/>
      <c r="D2" s="150"/>
      <c r="E2" s="150"/>
      <c r="F2" s="151"/>
    </row>
    <row r="3" spans="2:6" ht="18" customHeight="1" x14ac:dyDescent="0.25">
      <c r="B3" s="44" t="s">
        <v>36</v>
      </c>
      <c r="C3" s="45"/>
      <c r="D3" s="79"/>
      <c r="E3" s="47" t="s">
        <v>37</v>
      </c>
      <c r="F3" s="21">
        <f>D3*225</f>
        <v>0</v>
      </c>
    </row>
    <row r="4" spans="2:6" ht="18" customHeight="1" x14ac:dyDescent="0.25">
      <c r="B4" s="117" t="s">
        <v>78</v>
      </c>
      <c r="C4" s="118"/>
      <c r="D4" s="120"/>
      <c r="E4" s="119" t="s">
        <v>80</v>
      </c>
      <c r="F4" s="121">
        <f>IF(OR(D4="PD",D4="SUP",D4="DR"),1.1*F3,F3)</f>
        <v>0</v>
      </c>
    </row>
    <row r="5" spans="2:6" ht="18" customHeight="1" thickBot="1" x14ac:dyDescent="0.3">
      <c r="B5" s="48" t="s">
        <v>38</v>
      </c>
      <c r="C5" s="49"/>
      <c r="D5" s="49"/>
      <c r="E5" s="50"/>
      <c r="F5" s="122"/>
    </row>
    <row r="6" spans="2:6" ht="18" customHeight="1" thickTop="1" thickBot="1" x14ac:dyDescent="0.3">
      <c r="B6" s="200" t="s">
        <v>81</v>
      </c>
      <c r="C6" s="201"/>
      <c r="D6" s="201"/>
      <c r="E6" s="202"/>
      <c r="F6" s="123"/>
    </row>
    <row r="7" spans="2:6" ht="18" customHeight="1" thickBot="1" x14ac:dyDescent="0.25"/>
    <row r="8" spans="2:6" ht="18" customHeight="1" thickBot="1" x14ac:dyDescent="0.3">
      <c r="B8" s="149" t="s">
        <v>39</v>
      </c>
      <c r="C8" s="150"/>
      <c r="D8" s="150"/>
      <c r="E8" s="150"/>
      <c r="F8" s="151"/>
    </row>
    <row r="9" spans="2:6" ht="18" customHeight="1" x14ac:dyDescent="0.2">
      <c r="B9" s="152" t="s">
        <v>2</v>
      </c>
      <c r="C9" s="171" t="s">
        <v>3</v>
      </c>
      <c r="D9" s="171" t="s">
        <v>4</v>
      </c>
      <c r="E9" s="173" t="s">
        <v>5</v>
      </c>
      <c r="F9" s="154" t="s">
        <v>6</v>
      </c>
    </row>
    <row r="10" spans="2:6" ht="30" customHeight="1" thickBot="1" x14ac:dyDescent="0.25">
      <c r="B10" s="153"/>
      <c r="C10" s="172"/>
      <c r="D10" s="172"/>
      <c r="E10" s="174"/>
      <c r="F10" s="155"/>
    </row>
    <row r="11" spans="2:6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</row>
    <row r="12" spans="2:6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</row>
    <row r="13" spans="2:6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</row>
    <row r="14" spans="2:6" ht="18" customHeight="1" x14ac:dyDescent="0.2">
      <c r="B14" s="9" t="s">
        <v>40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</row>
    <row r="15" spans="2:6" ht="18" customHeight="1" x14ac:dyDescent="0.2">
      <c r="B15" s="9" t="s">
        <v>41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</row>
    <row r="16" spans="2:6" ht="18" customHeight="1" x14ac:dyDescent="0.2">
      <c r="B16" s="9" t="s">
        <v>24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</row>
    <row r="17" spans="2:6" ht="18" customHeight="1" x14ac:dyDescent="0.2">
      <c r="B17" s="9" t="s">
        <v>25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</row>
    <row r="18" spans="2:6" ht="18" customHeight="1" thickBot="1" x14ac:dyDescent="0.25">
      <c r="B18" s="16" t="s">
        <v>26</v>
      </c>
      <c r="C18" s="17">
        <v>7.67E-4</v>
      </c>
      <c r="D18" s="18">
        <v>8977</v>
      </c>
      <c r="E18" s="19"/>
      <c r="F18" s="20">
        <f>IF(E18=0,0,IF(E18&lt;10000001,0,E18*C18+D18))</f>
        <v>0</v>
      </c>
    </row>
    <row r="19" spans="2:6" ht="18" customHeight="1" x14ac:dyDescent="0.2">
      <c r="B19" s="143" t="s">
        <v>12</v>
      </c>
      <c r="C19" s="144"/>
      <c r="D19" s="144"/>
      <c r="E19" s="147"/>
      <c r="F19" s="21">
        <f>SUM(F11:F18)</f>
        <v>0</v>
      </c>
    </row>
    <row r="20" spans="2:6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</row>
    <row r="21" spans="2:6" ht="18" customHeight="1" thickBot="1" x14ac:dyDescent="0.25"/>
    <row r="22" spans="2:6" ht="18" customHeight="1" thickBot="1" x14ac:dyDescent="0.3">
      <c r="B22" s="149" t="s">
        <v>13</v>
      </c>
      <c r="C22" s="150"/>
      <c r="D22" s="150"/>
      <c r="E22" s="150"/>
      <c r="F22" s="151"/>
    </row>
    <row r="23" spans="2:6" ht="18" customHeight="1" x14ac:dyDescent="0.2">
      <c r="B23" s="152" t="s">
        <v>2</v>
      </c>
      <c r="C23" s="171" t="s">
        <v>3</v>
      </c>
      <c r="D23" s="171" t="s">
        <v>4</v>
      </c>
      <c r="E23" s="158" t="s">
        <v>5</v>
      </c>
      <c r="F23" s="154" t="s">
        <v>6</v>
      </c>
    </row>
    <row r="24" spans="2:6" ht="30" customHeight="1" thickBot="1" x14ac:dyDescent="0.25">
      <c r="B24" s="153"/>
      <c r="C24" s="172"/>
      <c r="D24" s="172"/>
      <c r="E24" s="159"/>
      <c r="F24" s="155"/>
    </row>
    <row r="25" spans="2:6" ht="18" customHeight="1" thickTop="1" x14ac:dyDescent="0.2">
      <c r="B25" s="2" t="s">
        <v>17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6" ht="18" customHeight="1" x14ac:dyDescent="0.2">
      <c r="B26" s="9" t="s">
        <v>18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6" ht="18" customHeight="1" x14ac:dyDescent="0.2">
      <c r="B27" s="9" t="s">
        <v>19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6" ht="18" customHeight="1" x14ac:dyDescent="0.2">
      <c r="B28" s="9" t="s">
        <v>20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6" ht="18" customHeight="1" x14ac:dyDescent="0.2">
      <c r="B29" s="9" t="s">
        <v>21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6" ht="18" customHeight="1" x14ac:dyDescent="0.2">
      <c r="B30" s="9" t="s">
        <v>22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6" ht="18" customHeight="1" x14ac:dyDescent="0.2">
      <c r="B31" s="9" t="s">
        <v>23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6" ht="18" customHeight="1" x14ac:dyDescent="0.2">
      <c r="B32" s="9" t="s">
        <v>24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25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26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12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18" customHeight="1" thickBot="1" x14ac:dyDescent="0.3">
      <c r="B38" s="149" t="s">
        <v>64</v>
      </c>
      <c r="C38" s="150"/>
      <c r="D38" s="150"/>
      <c r="E38" s="150"/>
      <c r="F38" s="151"/>
    </row>
    <row r="39" spans="2:6" ht="18" customHeight="1" x14ac:dyDescent="0.2">
      <c r="B39" s="152" t="s">
        <v>65</v>
      </c>
      <c r="C39" s="171" t="s">
        <v>66</v>
      </c>
      <c r="D39" s="203" t="s">
        <v>67</v>
      </c>
      <c r="E39" s="203" t="s">
        <v>68</v>
      </c>
      <c r="F39" s="154" t="s">
        <v>6</v>
      </c>
    </row>
    <row r="40" spans="2:6" ht="30" customHeight="1" thickBot="1" x14ac:dyDescent="0.25">
      <c r="B40" s="153"/>
      <c r="C40" s="172"/>
      <c r="D40" s="204"/>
      <c r="E40" s="204"/>
      <c r="F40" s="155"/>
    </row>
    <row r="41" spans="2:6" ht="18" customHeight="1" thickTop="1" x14ac:dyDescent="0.2">
      <c r="B41" s="2" t="s">
        <v>69</v>
      </c>
      <c r="C41" s="4">
        <v>500</v>
      </c>
      <c r="D41" s="97"/>
      <c r="E41" s="98"/>
      <c r="F41" s="99">
        <f>IF(OR(D41=0,E41=0),0,IF(AND(E41&gt;0,E41&lt;=10000.99),IF(E41&gt;10000.99,0,IF(D41*1000+C41&gt;2500,2500,D41*1000+C41)),0))</f>
        <v>0</v>
      </c>
    </row>
    <row r="42" spans="2:6" ht="18" customHeight="1" x14ac:dyDescent="0.2">
      <c r="B42" s="9" t="s">
        <v>70</v>
      </c>
      <c r="C42" s="11">
        <v>750</v>
      </c>
      <c r="D42" s="100"/>
      <c r="E42" s="101"/>
      <c r="F42" s="102">
        <f>IF(OR(D42=0,E42=0),0,IF(AND(E42&gt;=10001,E42&lt;50001),IF(E42&gt;50001,0,IF(D42*1000+C42&gt;12500,12500,D42*1000+C42)),0))</f>
        <v>0</v>
      </c>
    </row>
    <row r="43" spans="2:6" ht="18" customHeight="1" x14ac:dyDescent="0.2">
      <c r="B43" s="9" t="s">
        <v>71</v>
      </c>
      <c r="C43" s="11">
        <v>1000</v>
      </c>
      <c r="D43" s="100"/>
      <c r="E43" s="101"/>
      <c r="F43" s="102">
        <f>IF(OR(D43=0,E43=0),0,IF(AND(E43&gt;=50001,E43&lt;100001),IF(E43&gt;100001,0,IF(D43*1000+C43&gt;27500,27500,D43*1000+C43)),0))</f>
        <v>0</v>
      </c>
    </row>
    <row r="44" spans="2:6" ht="18" customHeight="1" x14ac:dyDescent="0.2">
      <c r="B44" s="103" t="s">
        <v>72</v>
      </c>
      <c r="C44" s="104">
        <v>1250</v>
      </c>
      <c r="D44" s="105"/>
      <c r="E44" s="106"/>
      <c r="F44" s="107">
        <f>IF(OR(D44=0,E44=0),0,IF(E44&gt;=100001,IF(D44*1000+C44&gt;50000,50000,D44*1000+C44),0))</f>
        <v>0</v>
      </c>
    </row>
    <row r="45" spans="2:6" s="109" customFormat="1" ht="18" customHeight="1" x14ac:dyDescent="0.25">
      <c r="B45" s="205" t="s">
        <v>73</v>
      </c>
      <c r="C45" s="206"/>
      <c r="D45" s="206"/>
      <c r="E45" s="207"/>
      <c r="F45" s="108">
        <f>IF(F41&gt;0,500,IF(F42&gt;0,750,IF(F43&gt;0,1000,IF(F44&gt;0,1250,0))))</f>
        <v>0</v>
      </c>
    </row>
    <row r="46" spans="2:6" s="109" customFormat="1" ht="18" customHeight="1" thickBot="1" x14ac:dyDescent="0.3">
      <c r="B46" s="208" t="s">
        <v>74</v>
      </c>
      <c r="C46" s="209"/>
      <c r="D46" s="209"/>
      <c r="E46" s="210"/>
      <c r="F46" s="110">
        <f>SUM(F41:F44)-F45</f>
        <v>0</v>
      </c>
    </row>
    <row r="47" spans="2:6" s="109" customFormat="1" ht="18" customHeight="1" thickBot="1" x14ac:dyDescent="0.3">
      <c r="B47" s="111"/>
      <c r="C47" s="111"/>
      <c r="D47" s="111"/>
      <c r="E47" s="111"/>
      <c r="F47" s="112"/>
    </row>
    <row r="48" spans="2:6" ht="18" customHeight="1" thickBot="1" x14ac:dyDescent="0.3">
      <c r="C48" s="131" t="s">
        <v>27</v>
      </c>
      <c r="D48" s="132"/>
      <c r="E48" s="52" t="s">
        <v>28</v>
      </c>
      <c r="F48" s="53" t="s">
        <v>29</v>
      </c>
    </row>
    <row r="49" spans="3:6" ht="18" customHeight="1" thickTop="1" thickBot="1" x14ac:dyDescent="0.3">
      <c r="C49" s="38"/>
      <c r="D49" s="39"/>
      <c r="E49" s="40"/>
      <c r="F49" s="41">
        <f>IF(E49=0,0,IF(E49&lt;12501,150,E49*0.012))</f>
        <v>0</v>
      </c>
    </row>
    <row r="50" spans="3:6" ht="18" customHeight="1" thickBot="1" x14ac:dyDescent="0.25">
      <c r="C50" s="133" t="s">
        <v>42</v>
      </c>
      <c r="D50" s="134"/>
      <c r="E50" s="94" t="s">
        <v>43</v>
      </c>
      <c r="F50" s="187">
        <f>E51*15</f>
        <v>0</v>
      </c>
    </row>
    <row r="51" spans="3:6" ht="32.25" customHeight="1" thickTop="1" thickBot="1" x14ac:dyDescent="0.25">
      <c r="C51" s="135"/>
      <c r="D51" s="136"/>
      <c r="E51" s="55"/>
      <c r="F51" s="188"/>
    </row>
    <row r="52" spans="3:6" ht="18" customHeight="1" thickBot="1" x14ac:dyDescent="0.25">
      <c r="C52" s="133" t="s">
        <v>32</v>
      </c>
      <c r="D52" s="134"/>
      <c r="E52" s="95" t="s">
        <v>44</v>
      </c>
      <c r="F52" s="198">
        <f>E53*15</f>
        <v>0</v>
      </c>
    </row>
    <row r="53" spans="3:6" ht="18" customHeight="1" thickTop="1" thickBot="1" x14ac:dyDescent="0.25">
      <c r="C53" s="135"/>
      <c r="D53" s="136"/>
      <c r="E53" s="57"/>
      <c r="F53" s="199"/>
    </row>
    <row r="54" spans="3:6" ht="18" customHeight="1" x14ac:dyDescent="0.25">
      <c r="C54" s="58" t="s">
        <v>45</v>
      </c>
      <c r="D54" s="59"/>
      <c r="E54" s="96" t="s">
        <v>46</v>
      </c>
      <c r="F54" s="61"/>
    </row>
    <row r="55" spans="3:6" ht="18" customHeight="1" thickBot="1" x14ac:dyDescent="0.3">
      <c r="C55" s="62" t="s">
        <v>79</v>
      </c>
      <c r="D55" s="63"/>
      <c r="E55" s="64" t="s">
        <v>77</v>
      </c>
      <c r="F55" s="113"/>
    </row>
    <row r="56" spans="3:6" ht="18" customHeight="1" x14ac:dyDescent="0.2">
      <c r="C56" s="143" t="s">
        <v>75</v>
      </c>
      <c r="D56" s="211"/>
      <c r="E56" s="114" t="s">
        <v>76</v>
      </c>
      <c r="F56" s="214"/>
    </row>
    <row r="57" spans="3:6" ht="18" customHeight="1" thickBot="1" x14ac:dyDescent="0.25">
      <c r="C57" s="212"/>
      <c r="D57" s="213"/>
      <c r="E57" s="115"/>
      <c r="F57" s="215"/>
    </row>
    <row r="58" spans="3:6" ht="18" customHeight="1" x14ac:dyDescent="0.2">
      <c r="C58" s="216" t="s">
        <v>34</v>
      </c>
      <c r="D58" s="217"/>
      <c r="E58" s="218"/>
      <c r="F58" s="222">
        <f>F4+F20+F36+F45+F49+F50+F52+F54+F55-F56</f>
        <v>0</v>
      </c>
    </row>
    <row r="59" spans="3:6" ht="18" customHeight="1" thickBot="1" x14ac:dyDescent="0.25">
      <c r="C59" s="219"/>
      <c r="D59" s="220"/>
      <c r="E59" s="221"/>
      <c r="F59" s="223"/>
    </row>
    <row r="60" spans="3:6" ht="18" customHeight="1" thickBot="1" x14ac:dyDescent="0.25"/>
    <row r="61" spans="3:6" ht="24" customHeight="1" thickBot="1" x14ac:dyDescent="0.25">
      <c r="C61" s="192" t="s">
        <v>47</v>
      </c>
      <c r="D61" s="193"/>
      <c r="E61" s="196" t="s">
        <v>62</v>
      </c>
      <c r="F61" s="67" t="s">
        <v>29</v>
      </c>
    </row>
    <row r="62" spans="3:6" ht="24" customHeight="1" thickTop="1" thickBot="1" x14ac:dyDescent="0.3">
      <c r="C62" s="194"/>
      <c r="D62" s="195"/>
      <c r="E62" s="197"/>
      <c r="F62" s="68"/>
    </row>
    <row r="63" spans="3:6" ht="18" customHeight="1" thickBot="1" x14ac:dyDescent="0.25"/>
    <row r="64" spans="3:6" ht="24" customHeight="1" thickBot="1" x14ac:dyDescent="0.25">
      <c r="C64" s="177" t="s">
        <v>63</v>
      </c>
      <c r="D64" s="178"/>
      <c r="E64" s="69" t="s">
        <v>28</v>
      </c>
      <c r="F64" s="70" t="s">
        <v>29</v>
      </c>
    </row>
    <row r="65" spans="3:6" ht="24" customHeight="1" thickTop="1" thickBot="1" x14ac:dyDescent="0.3">
      <c r="C65" s="179"/>
      <c r="D65" s="180"/>
      <c r="E65" s="71"/>
      <c r="F65" s="72">
        <f>IF(E65=0,0,IF(E65&lt;12501,50,E65*0.004))</f>
        <v>0</v>
      </c>
    </row>
    <row r="66" spans="3:6" ht="18" customHeight="1" thickBot="1" x14ac:dyDescent="0.25"/>
    <row r="67" spans="3:6" ht="31.5" x14ac:dyDescent="0.25">
      <c r="C67" s="181" t="s">
        <v>50</v>
      </c>
      <c r="D67" s="182"/>
      <c r="E67" s="73" t="s">
        <v>51</v>
      </c>
      <c r="F67" s="74"/>
    </row>
    <row r="68" spans="3:6" ht="24" customHeight="1" thickBot="1" x14ac:dyDescent="0.3">
      <c r="C68" s="183"/>
      <c r="D68" s="184"/>
      <c r="E68" s="75" t="s">
        <v>52</v>
      </c>
      <c r="F68" s="76"/>
    </row>
    <row r="69" spans="3:6" ht="24" customHeight="1" thickTop="1" thickBot="1" x14ac:dyDescent="0.3">
      <c r="C69" s="185"/>
      <c r="D69" s="186"/>
      <c r="E69" s="77" t="s">
        <v>53</v>
      </c>
      <c r="F69" s="116">
        <f>F67+F68</f>
        <v>0</v>
      </c>
    </row>
  </sheetData>
  <sheetProtection algorithmName="SHA-512" hashValue="GtA0UNjZvL1UpZrOxwObBdnwxWmkjUpWvXEVS5lSGiTmOdtzaD6/GOMu+UPEnzwN42V/+wkHEfJYbOR48OvZHQ==" saltValue="nXtaTLVPBgTDn5/iSXl7Qg==" spinCount="100000" sheet="1" objects="1" scenarios="1" selectLockedCells="1"/>
  <mergeCells count="39">
    <mergeCell ref="C64:D65"/>
    <mergeCell ref="C67:D69"/>
    <mergeCell ref="C56:D57"/>
    <mergeCell ref="F56:F57"/>
    <mergeCell ref="C58:E59"/>
    <mergeCell ref="F58:F59"/>
    <mergeCell ref="C61:D62"/>
    <mergeCell ref="E61:E62"/>
    <mergeCell ref="C52:D53"/>
    <mergeCell ref="F52:F53"/>
    <mergeCell ref="B35:D36"/>
    <mergeCell ref="E35:E36"/>
    <mergeCell ref="B38:F38"/>
    <mergeCell ref="B39:B40"/>
    <mergeCell ref="C39:C40"/>
    <mergeCell ref="D39:D40"/>
    <mergeCell ref="E39:E40"/>
    <mergeCell ref="F39:F40"/>
    <mergeCell ref="B45:E45"/>
    <mergeCell ref="B46:E46"/>
    <mergeCell ref="C48:D48"/>
    <mergeCell ref="C50:D51"/>
    <mergeCell ref="F50:F51"/>
    <mergeCell ref="B19:D20"/>
    <mergeCell ref="E19:E20"/>
    <mergeCell ref="B22:F22"/>
    <mergeCell ref="B23:B24"/>
    <mergeCell ref="C23:C24"/>
    <mergeCell ref="D23:D24"/>
    <mergeCell ref="E23:E24"/>
    <mergeCell ref="F23:F24"/>
    <mergeCell ref="B2:F2"/>
    <mergeCell ref="B6:E6"/>
    <mergeCell ref="B8:F8"/>
    <mergeCell ref="B9:B10"/>
    <mergeCell ref="C9:C10"/>
    <mergeCell ref="D9:D10"/>
    <mergeCell ref="E9:E10"/>
    <mergeCell ref="F9:F10"/>
  </mergeCells>
  <printOptions horizontalCentered="1"/>
  <pageMargins left="0.7" right="0.7" top="0.75" bottom="0.75" header="0.3" footer="0.3"/>
  <pageSetup scale="4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6"/>
  <sheetViews>
    <sheetView workbookViewId="0">
      <selection activeCell="D3" sqref="D3"/>
    </sheetView>
  </sheetViews>
  <sheetFormatPr defaultColWidth="9" defaultRowHeight="15" x14ac:dyDescent="0.2"/>
  <cols>
    <col min="1" max="1" width="9" style="1"/>
    <col min="2" max="2" width="25.7109375" style="1" customWidth="1"/>
    <col min="3" max="3" width="14.42578125" style="1" customWidth="1"/>
    <col min="4" max="4" width="16.7109375" style="1" customWidth="1"/>
    <col min="5" max="5" width="28.42578125" style="1" customWidth="1"/>
    <col min="6" max="6" width="20.7109375" style="1" customWidth="1"/>
    <col min="7" max="257" width="9" style="1"/>
    <col min="258" max="258" width="25.7109375" style="1" customWidth="1"/>
    <col min="259" max="259" width="14.42578125" style="1" customWidth="1"/>
    <col min="260" max="260" width="16.7109375" style="1" customWidth="1"/>
    <col min="261" max="261" width="28.42578125" style="1" customWidth="1"/>
    <col min="262" max="262" width="18.42578125" style="1" customWidth="1"/>
    <col min="263" max="513" width="9" style="1"/>
    <col min="514" max="514" width="25.7109375" style="1" customWidth="1"/>
    <col min="515" max="515" width="14.42578125" style="1" customWidth="1"/>
    <col min="516" max="516" width="16.7109375" style="1" customWidth="1"/>
    <col min="517" max="517" width="28.42578125" style="1" customWidth="1"/>
    <col min="518" max="518" width="18.42578125" style="1" customWidth="1"/>
    <col min="519" max="769" width="9" style="1"/>
    <col min="770" max="770" width="25.7109375" style="1" customWidth="1"/>
    <col min="771" max="771" width="14.42578125" style="1" customWidth="1"/>
    <col min="772" max="772" width="16.7109375" style="1" customWidth="1"/>
    <col min="773" max="773" width="28.42578125" style="1" customWidth="1"/>
    <col min="774" max="774" width="18.42578125" style="1" customWidth="1"/>
    <col min="775" max="1025" width="9" style="1"/>
    <col min="1026" max="1026" width="25.7109375" style="1" customWidth="1"/>
    <col min="1027" max="1027" width="14.42578125" style="1" customWidth="1"/>
    <col min="1028" max="1028" width="16.7109375" style="1" customWidth="1"/>
    <col min="1029" max="1029" width="28.42578125" style="1" customWidth="1"/>
    <col min="1030" max="1030" width="18.42578125" style="1" customWidth="1"/>
    <col min="1031" max="1281" width="9" style="1"/>
    <col min="1282" max="1282" width="25.7109375" style="1" customWidth="1"/>
    <col min="1283" max="1283" width="14.42578125" style="1" customWidth="1"/>
    <col min="1284" max="1284" width="16.7109375" style="1" customWidth="1"/>
    <col min="1285" max="1285" width="28.42578125" style="1" customWidth="1"/>
    <col min="1286" max="1286" width="18.42578125" style="1" customWidth="1"/>
    <col min="1287" max="1537" width="9" style="1"/>
    <col min="1538" max="1538" width="25.7109375" style="1" customWidth="1"/>
    <col min="1539" max="1539" width="14.42578125" style="1" customWidth="1"/>
    <col min="1540" max="1540" width="16.7109375" style="1" customWidth="1"/>
    <col min="1541" max="1541" width="28.42578125" style="1" customWidth="1"/>
    <col min="1542" max="1542" width="18.42578125" style="1" customWidth="1"/>
    <col min="1543" max="1793" width="9" style="1"/>
    <col min="1794" max="1794" width="25.7109375" style="1" customWidth="1"/>
    <col min="1795" max="1795" width="14.42578125" style="1" customWidth="1"/>
    <col min="1796" max="1796" width="16.7109375" style="1" customWidth="1"/>
    <col min="1797" max="1797" width="28.42578125" style="1" customWidth="1"/>
    <col min="1798" max="1798" width="18.42578125" style="1" customWidth="1"/>
    <col min="1799" max="2049" width="9" style="1"/>
    <col min="2050" max="2050" width="25.7109375" style="1" customWidth="1"/>
    <col min="2051" max="2051" width="14.42578125" style="1" customWidth="1"/>
    <col min="2052" max="2052" width="16.7109375" style="1" customWidth="1"/>
    <col min="2053" max="2053" width="28.42578125" style="1" customWidth="1"/>
    <col min="2054" max="2054" width="18.42578125" style="1" customWidth="1"/>
    <col min="2055" max="2305" width="9" style="1"/>
    <col min="2306" max="2306" width="25.7109375" style="1" customWidth="1"/>
    <col min="2307" max="2307" width="14.42578125" style="1" customWidth="1"/>
    <col min="2308" max="2308" width="16.7109375" style="1" customWidth="1"/>
    <col min="2309" max="2309" width="28.42578125" style="1" customWidth="1"/>
    <col min="2310" max="2310" width="18.42578125" style="1" customWidth="1"/>
    <col min="2311" max="2561" width="9" style="1"/>
    <col min="2562" max="2562" width="25.7109375" style="1" customWidth="1"/>
    <col min="2563" max="2563" width="14.42578125" style="1" customWidth="1"/>
    <col min="2564" max="2564" width="16.7109375" style="1" customWidth="1"/>
    <col min="2565" max="2565" width="28.42578125" style="1" customWidth="1"/>
    <col min="2566" max="2566" width="18.42578125" style="1" customWidth="1"/>
    <col min="2567" max="2817" width="9" style="1"/>
    <col min="2818" max="2818" width="25.7109375" style="1" customWidth="1"/>
    <col min="2819" max="2819" width="14.42578125" style="1" customWidth="1"/>
    <col min="2820" max="2820" width="16.7109375" style="1" customWidth="1"/>
    <col min="2821" max="2821" width="28.42578125" style="1" customWidth="1"/>
    <col min="2822" max="2822" width="18.42578125" style="1" customWidth="1"/>
    <col min="2823" max="3073" width="9" style="1"/>
    <col min="3074" max="3074" width="25.7109375" style="1" customWidth="1"/>
    <col min="3075" max="3075" width="14.42578125" style="1" customWidth="1"/>
    <col min="3076" max="3076" width="16.7109375" style="1" customWidth="1"/>
    <col min="3077" max="3077" width="28.42578125" style="1" customWidth="1"/>
    <col min="3078" max="3078" width="18.42578125" style="1" customWidth="1"/>
    <col min="3079" max="3329" width="9" style="1"/>
    <col min="3330" max="3330" width="25.7109375" style="1" customWidth="1"/>
    <col min="3331" max="3331" width="14.42578125" style="1" customWidth="1"/>
    <col min="3332" max="3332" width="16.7109375" style="1" customWidth="1"/>
    <col min="3333" max="3333" width="28.42578125" style="1" customWidth="1"/>
    <col min="3334" max="3334" width="18.42578125" style="1" customWidth="1"/>
    <col min="3335" max="3585" width="9" style="1"/>
    <col min="3586" max="3586" width="25.7109375" style="1" customWidth="1"/>
    <col min="3587" max="3587" width="14.42578125" style="1" customWidth="1"/>
    <col min="3588" max="3588" width="16.7109375" style="1" customWidth="1"/>
    <col min="3589" max="3589" width="28.42578125" style="1" customWidth="1"/>
    <col min="3590" max="3590" width="18.42578125" style="1" customWidth="1"/>
    <col min="3591" max="3841" width="9" style="1"/>
    <col min="3842" max="3842" width="25.7109375" style="1" customWidth="1"/>
    <col min="3843" max="3843" width="14.42578125" style="1" customWidth="1"/>
    <col min="3844" max="3844" width="16.7109375" style="1" customWidth="1"/>
    <col min="3845" max="3845" width="28.42578125" style="1" customWidth="1"/>
    <col min="3846" max="3846" width="18.42578125" style="1" customWidth="1"/>
    <col min="3847" max="4097" width="9" style="1"/>
    <col min="4098" max="4098" width="25.7109375" style="1" customWidth="1"/>
    <col min="4099" max="4099" width="14.42578125" style="1" customWidth="1"/>
    <col min="4100" max="4100" width="16.7109375" style="1" customWidth="1"/>
    <col min="4101" max="4101" width="28.42578125" style="1" customWidth="1"/>
    <col min="4102" max="4102" width="18.42578125" style="1" customWidth="1"/>
    <col min="4103" max="4353" width="9" style="1"/>
    <col min="4354" max="4354" width="25.7109375" style="1" customWidth="1"/>
    <col min="4355" max="4355" width="14.42578125" style="1" customWidth="1"/>
    <col min="4356" max="4356" width="16.7109375" style="1" customWidth="1"/>
    <col min="4357" max="4357" width="28.42578125" style="1" customWidth="1"/>
    <col min="4358" max="4358" width="18.42578125" style="1" customWidth="1"/>
    <col min="4359" max="4609" width="9" style="1"/>
    <col min="4610" max="4610" width="25.7109375" style="1" customWidth="1"/>
    <col min="4611" max="4611" width="14.42578125" style="1" customWidth="1"/>
    <col min="4612" max="4612" width="16.7109375" style="1" customWidth="1"/>
    <col min="4613" max="4613" width="28.42578125" style="1" customWidth="1"/>
    <col min="4614" max="4614" width="18.42578125" style="1" customWidth="1"/>
    <col min="4615" max="4865" width="9" style="1"/>
    <col min="4866" max="4866" width="25.7109375" style="1" customWidth="1"/>
    <col min="4867" max="4867" width="14.42578125" style="1" customWidth="1"/>
    <col min="4868" max="4868" width="16.7109375" style="1" customWidth="1"/>
    <col min="4869" max="4869" width="28.42578125" style="1" customWidth="1"/>
    <col min="4870" max="4870" width="18.42578125" style="1" customWidth="1"/>
    <col min="4871" max="5121" width="9" style="1"/>
    <col min="5122" max="5122" width="25.7109375" style="1" customWidth="1"/>
    <col min="5123" max="5123" width="14.42578125" style="1" customWidth="1"/>
    <col min="5124" max="5124" width="16.7109375" style="1" customWidth="1"/>
    <col min="5125" max="5125" width="28.42578125" style="1" customWidth="1"/>
    <col min="5126" max="5126" width="18.42578125" style="1" customWidth="1"/>
    <col min="5127" max="5377" width="9" style="1"/>
    <col min="5378" max="5378" width="25.7109375" style="1" customWidth="1"/>
    <col min="5379" max="5379" width="14.42578125" style="1" customWidth="1"/>
    <col min="5380" max="5380" width="16.7109375" style="1" customWidth="1"/>
    <col min="5381" max="5381" width="28.42578125" style="1" customWidth="1"/>
    <col min="5382" max="5382" width="18.42578125" style="1" customWidth="1"/>
    <col min="5383" max="5633" width="9" style="1"/>
    <col min="5634" max="5634" width="25.7109375" style="1" customWidth="1"/>
    <col min="5635" max="5635" width="14.42578125" style="1" customWidth="1"/>
    <col min="5636" max="5636" width="16.7109375" style="1" customWidth="1"/>
    <col min="5637" max="5637" width="28.42578125" style="1" customWidth="1"/>
    <col min="5638" max="5638" width="18.42578125" style="1" customWidth="1"/>
    <col min="5639" max="5889" width="9" style="1"/>
    <col min="5890" max="5890" width="25.7109375" style="1" customWidth="1"/>
    <col min="5891" max="5891" width="14.42578125" style="1" customWidth="1"/>
    <col min="5892" max="5892" width="16.7109375" style="1" customWidth="1"/>
    <col min="5893" max="5893" width="28.42578125" style="1" customWidth="1"/>
    <col min="5894" max="5894" width="18.42578125" style="1" customWidth="1"/>
    <col min="5895" max="6145" width="9" style="1"/>
    <col min="6146" max="6146" width="25.7109375" style="1" customWidth="1"/>
    <col min="6147" max="6147" width="14.42578125" style="1" customWidth="1"/>
    <col min="6148" max="6148" width="16.7109375" style="1" customWidth="1"/>
    <col min="6149" max="6149" width="28.42578125" style="1" customWidth="1"/>
    <col min="6150" max="6150" width="18.42578125" style="1" customWidth="1"/>
    <col min="6151" max="6401" width="9" style="1"/>
    <col min="6402" max="6402" width="25.7109375" style="1" customWidth="1"/>
    <col min="6403" max="6403" width="14.42578125" style="1" customWidth="1"/>
    <col min="6404" max="6404" width="16.7109375" style="1" customWidth="1"/>
    <col min="6405" max="6405" width="28.42578125" style="1" customWidth="1"/>
    <col min="6406" max="6406" width="18.42578125" style="1" customWidth="1"/>
    <col min="6407" max="6657" width="9" style="1"/>
    <col min="6658" max="6658" width="25.7109375" style="1" customWidth="1"/>
    <col min="6659" max="6659" width="14.42578125" style="1" customWidth="1"/>
    <col min="6660" max="6660" width="16.7109375" style="1" customWidth="1"/>
    <col min="6661" max="6661" width="28.42578125" style="1" customWidth="1"/>
    <col min="6662" max="6662" width="18.42578125" style="1" customWidth="1"/>
    <col min="6663" max="6913" width="9" style="1"/>
    <col min="6914" max="6914" width="25.7109375" style="1" customWidth="1"/>
    <col min="6915" max="6915" width="14.42578125" style="1" customWidth="1"/>
    <col min="6916" max="6916" width="16.7109375" style="1" customWidth="1"/>
    <col min="6917" max="6917" width="28.42578125" style="1" customWidth="1"/>
    <col min="6918" max="6918" width="18.42578125" style="1" customWidth="1"/>
    <col min="6919" max="7169" width="9" style="1"/>
    <col min="7170" max="7170" width="25.7109375" style="1" customWidth="1"/>
    <col min="7171" max="7171" width="14.42578125" style="1" customWidth="1"/>
    <col min="7172" max="7172" width="16.7109375" style="1" customWidth="1"/>
    <col min="7173" max="7173" width="28.42578125" style="1" customWidth="1"/>
    <col min="7174" max="7174" width="18.42578125" style="1" customWidth="1"/>
    <col min="7175" max="7425" width="9" style="1"/>
    <col min="7426" max="7426" width="25.7109375" style="1" customWidth="1"/>
    <col min="7427" max="7427" width="14.42578125" style="1" customWidth="1"/>
    <col min="7428" max="7428" width="16.7109375" style="1" customWidth="1"/>
    <col min="7429" max="7429" width="28.42578125" style="1" customWidth="1"/>
    <col min="7430" max="7430" width="18.42578125" style="1" customWidth="1"/>
    <col min="7431" max="7681" width="9" style="1"/>
    <col min="7682" max="7682" width="25.7109375" style="1" customWidth="1"/>
    <col min="7683" max="7683" width="14.42578125" style="1" customWidth="1"/>
    <col min="7684" max="7684" width="16.7109375" style="1" customWidth="1"/>
    <col min="7685" max="7685" width="28.42578125" style="1" customWidth="1"/>
    <col min="7686" max="7686" width="18.42578125" style="1" customWidth="1"/>
    <col min="7687" max="7937" width="9" style="1"/>
    <col min="7938" max="7938" width="25.7109375" style="1" customWidth="1"/>
    <col min="7939" max="7939" width="14.42578125" style="1" customWidth="1"/>
    <col min="7940" max="7940" width="16.7109375" style="1" customWidth="1"/>
    <col min="7941" max="7941" width="28.42578125" style="1" customWidth="1"/>
    <col min="7942" max="7942" width="18.42578125" style="1" customWidth="1"/>
    <col min="7943" max="8193" width="9" style="1"/>
    <col min="8194" max="8194" width="25.7109375" style="1" customWidth="1"/>
    <col min="8195" max="8195" width="14.42578125" style="1" customWidth="1"/>
    <col min="8196" max="8196" width="16.7109375" style="1" customWidth="1"/>
    <col min="8197" max="8197" width="28.42578125" style="1" customWidth="1"/>
    <col min="8198" max="8198" width="18.42578125" style="1" customWidth="1"/>
    <col min="8199" max="8449" width="9" style="1"/>
    <col min="8450" max="8450" width="25.7109375" style="1" customWidth="1"/>
    <col min="8451" max="8451" width="14.42578125" style="1" customWidth="1"/>
    <col min="8452" max="8452" width="16.7109375" style="1" customWidth="1"/>
    <col min="8453" max="8453" width="28.42578125" style="1" customWidth="1"/>
    <col min="8454" max="8454" width="18.42578125" style="1" customWidth="1"/>
    <col min="8455" max="8705" width="9" style="1"/>
    <col min="8706" max="8706" width="25.7109375" style="1" customWidth="1"/>
    <col min="8707" max="8707" width="14.42578125" style="1" customWidth="1"/>
    <col min="8708" max="8708" width="16.7109375" style="1" customWidth="1"/>
    <col min="8709" max="8709" width="28.42578125" style="1" customWidth="1"/>
    <col min="8710" max="8710" width="18.42578125" style="1" customWidth="1"/>
    <col min="8711" max="8961" width="9" style="1"/>
    <col min="8962" max="8962" width="25.7109375" style="1" customWidth="1"/>
    <col min="8963" max="8963" width="14.42578125" style="1" customWidth="1"/>
    <col min="8964" max="8964" width="16.7109375" style="1" customWidth="1"/>
    <col min="8965" max="8965" width="28.42578125" style="1" customWidth="1"/>
    <col min="8966" max="8966" width="18.42578125" style="1" customWidth="1"/>
    <col min="8967" max="9217" width="9" style="1"/>
    <col min="9218" max="9218" width="25.7109375" style="1" customWidth="1"/>
    <col min="9219" max="9219" width="14.42578125" style="1" customWidth="1"/>
    <col min="9220" max="9220" width="16.7109375" style="1" customWidth="1"/>
    <col min="9221" max="9221" width="28.42578125" style="1" customWidth="1"/>
    <col min="9222" max="9222" width="18.42578125" style="1" customWidth="1"/>
    <col min="9223" max="9473" width="9" style="1"/>
    <col min="9474" max="9474" width="25.7109375" style="1" customWidth="1"/>
    <col min="9475" max="9475" width="14.42578125" style="1" customWidth="1"/>
    <col min="9476" max="9476" width="16.7109375" style="1" customWidth="1"/>
    <col min="9477" max="9477" width="28.42578125" style="1" customWidth="1"/>
    <col min="9478" max="9478" width="18.42578125" style="1" customWidth="1"/>
    <col min="9479" max="9729" width="9" style="1"/>
    <col min="9730" max="9730" width="25.7109375" style="1" customWidth="1"/>
    <col min="9731" max="9731" width="14.42578125" style="1" customWidth="1"/>
    <col min="9732" max="9732" width="16.7109375" style="1" customWidth="1"/>
    <col min="9733" max="9733" width="28.42578125" style="1" customWidth="1"/>
    <col min="9734" max="9734" width="18.42578125" style="1" customWidth="1"/>
    <col min="9735" max="9985" width="9" style="1"/>
    <col min="9986" max="9986" width="25.7109375" style="1" customWidth="1"/>
    <col min="9987" max="9987" width="14.42578125" style="1" customWidth="1"/>
    <col min="9988" max="9988" width="16.7109375" style="1" customWidth="1"/>
    <col min="9989" max="9989" width="28.42578125" style="1" customWidth="1"/>
    <col min="9990" max="9990" width="18.42578125" style="1" customWidth="1"/>
    <col min="9991" max="10241" width="9" style="1"/>
    <col min="10242" max="10242" width="25.7109375" style="1" customWidth="1"/>
    <col min="10243" max="10243" width="14.42578125" style="1" customWidth="1"/>
    <col min="10244" max="10244" width="16.7109375" style="1" customWidth="1"/>
    <col min="10245" max="10245" width="28.42578125" style="1" customWidth="1"/>
    <col min="10246" max="10246" width="18.42578125" style="1" customWidth="1"/>
    <col min="10247" max="10497" width="9" style="1"/>
    <col min="10498" max="10498" width="25.7109375" style="1" customWidth="1"/>
    <col min="10499" max="10499" width="14.42578125" style="1" customWidth="1"/>
    <col min="10500" max="10500" width="16.7109375" style="1" customWidth="1"/>
    <col min="10501" max="10501" width="28.42578125" style="1" customWidth="1"/>
    <col min="10502" max="10502" width="18.42578125" style="1" customWidth="1"/>
    <col min="10503" max="10753" width="9" style="1"/>
    <col min="10754" max="10754" width="25.7109375" style="1" customWidth="1"/>
    <col min="10755" max="10755" width="14.42578125" style="1" customWidth="1"/>
    <col min="10756" max="10756" width="16.7109375" style="1" customWidth="1"/>
    <col min="10757" max="10757" width="28.42578125" style="1" customWidth="1"/>
    <col min="10758" max="10758" width="18.42578125" style="1" customWidth="1"/>
    <col min="10759" max="11009" width="9" style="1"/>
    <col min="11010" max="11010" width="25.7109375" style="1" customWidth="1"/>
    <col min="11011" max="11011" width="14.42578125" style="1" customWidth="1"/>
    <col min="11012" max="11012" width="16.7109375" style="1" customWidth="1"/>
    <col min="11013" max="11013" width="28.42578125" style="1" customWidth="1"/>
    <col min="11014" max="11014" width="18.42578125" style="1" customWidth="1"/>
    <col min="11015" max="11265" width="9" style="1"/>
    <col min="11266" max="11266" width="25.7109375" style="1" customWidth="1"/>
    <col min="11267" max="11267" width="14.42578125" style="1" customWidth="1"/>
    <col min="11268" max="11268" width="16.7109375" style="1" customWidth="1"/>
    <col min="11269" max="11269" width="28.42578125" style="1" customWidth="1"/>
    <col min="11270" max="11270" width="18.42578125" style="1" customWidth="1"/>
    <col min="11271" max="11521" width="9" style="1"/>
    <col min="11522" max="11522" width="25.7109375" style="1" customWidth="1"/>
    <col min="11523" max="11523" width="14.42578125" style="1" customWidth="1"/>
    <col min="11524" max="11524" width="16.7109375" style="1" customWidth="1"/>
    <col min="11525" max="11525" width="28.42578125" style="1" customWidth="1"/>
    <col min="11526" max="11526" width="18.42578125" style="1" customWidth="1"/>
    <col min="11527" max="11777" width="9" style="1"/>
    <col min="11778" max="11778" width="25.7109375" style="1" customWidth="1"/>
    <col min="11779" max="11779" width="14.42578125" style="1" customWidth="1"/>
    <col min="11780" max="11780" width="16.7109375" style="1" customWidth="1"/>
    <col min="11781" max="11781" width="28.42578125" style="1" customWidth="1"/>
    <col min="11782" max="11782" width="18.42578125" style="1" customWidth="1"/>
    <col min="11783" max="12033" width="9" style="1"/>
    <col min="12034" max="12034" width="25.7109375" style="1" customWidth="1"/>
    <col min="12035" max="12035" width="14.42578125" style="1" customWidth="1"/>
    <col min="12036" max="12036" width="16.7109375" style="1" customWidth="1"/>
    <col min="12037" max="12037" width="28.42578125" style="1" customWidth="1"/>
    <col min="12038" max="12038" width="18.42578125" style="1" customWidth="1"/>
    <col min="12039" max="12289" width="9" style="1"/>
    <col min="12290" max="12290" width="25.7109375" style="1" customWidth="1"/>
    <col min="12291" max="12291" width="14.42578125" style="1" customWidth="1"/>
    <col min="12292" max="12292" width="16.7109375" style="1" customWidth="1"/>
    <col min="12293" max="12293" width="28.42578125" style="1" customWidth="1"/>
    <col min="12294" max="12294" width="18.42578125" style="1" customWidth="1"/>
    <col min="12295" max="12545" width="9" style="1"/>
    <col min="12546" max="12546" width="25.7109375" style="1" customWidth="1"/>
    <col min="12547" max="12547" width="14.42578125" style="1" customWidth="1"/>
    <col min="12548" max="12548" width="16.7109375" style="1" customWidth="1"/>
    <col min="12549" max="12549" width="28.42578125" style="1" customWidth="1"/>
    <col min="12550" max="12550" width="18.42578125" style="1" customWidth="1"/>
    <col min="12551" max="12801" width="9" style="1"/>
    <col min="12802" max="12802" width="25.7109375" style="1" customWidth="1"/>
    <col min="12803" max="12803" width="14.42578125" style="1" customWidth="1"/>
    <col min="12804" max="12804" width="16.7109375" style="1" customWidth="1"/>
    <col min="12805" max="12805" width="28.42578125" style="1" customWidth="1"/>
    <col min="12806" max="12806" width="18.42578125" style="1" customWidth="1"/>
    <col min="12807" max="13057" width="9" style="1"/>
    <col min="13058" max="13058" width="25.7109375" style="1" customWidth="1"/>
    <col min="13059" max="13059" width="14.42578125" style="1" customWidth="1"/>
    <col min="13060" max="13060" width="16.7109375" style="1" customWidth="1"/>
    <col min="13061" max="13061" width="28.42578125" style="1" customWidth="1"/>
    <col min="13062" max="13062" width="18.42578125" style="1" customWidth="1"/>
    <col min="13063" max="13313" width="9" style="1"/>
    <col min="13314" max="13314" width="25.7109375" style="1" customWidth="1"/>
    <col min="13315" max="13315" width="14.42578125" style="1" customWidth="1"/>
    <col min="13316" max="13316" width="16.7109375" style="1" customWidth="1"/>
    <col min="13317" max="13317" width="28.42578125" style="1" customWidth="1"/>
    <col min="13318" max="13318" width="18.42578125" style="1" customWidth="1"/>
    <col min="13319" max="13569" width="9" style="1"/>
    <col min="13570" max="13570" width="25.7109375" style="1" customWidth="1"/>
    <col min="13571" max="13571" width="14.42578125" style="1" customWidth="1"/>
    <col min="13572" max="13572" width="16.7109375" style="1" customWidth="1"/>
    <col min="13573" max="13573" width="28.42578125" style="1" customWidth="1"/>
    <col min="13574" max="13574" width="18.42578125" style="1" customWidth="1"/>
    <col min="13575" max="13825" width="9" style="1"/>
    <col min="13826" max="13826" width="25.7109375" style="1" customWidth="1"/>
    <col min="13827" max="13827" width="14.42578125" style="1" customWidth="1"/>
    <col min="13828" max="13828" width="16.7109375" style="1" customWidth="1"/>
    <col min="13829" max="13829" width="28.42578125" style="1" customWidth="1"/>
    <col min="13830" max="13830" width="18.42578125" style="1" customWidth="1"/>
    <col min="13831" max="14081" width="9" style="1"/>
    <col min="14082" max="14082" width="25.7109375" style="1" customWidth="1"/>
    <col min="14083" max="14083" width="14.42578125" style="1" customWidth="1"/>
    <col min="14084" max="14084" width="16.7109375" style="1" customWidth="1"/>
    <col min="14085" max="14085" width="28.42578125" style="1" customWidth="1"/>
    <col min="14086" max="14086" width="18.42578125" style="1" customWidth="1"/>
    <col min="14087" max="14337" width="9" style="1"/>
    <col min="14338" max="14338" width="25.7109375" style="1" customWidth="1"/>
    <col min="14339" max="14339" width="14.42578125" style="1" customWidth="1"/>
    <col min="14340" max="14340" width="16.7109375" style="1" customWidth="1"/>
    <col min="14341" max="14341" width="28.42578125" style="1" customWidth="1"/>
    <col min="14342" max="14342" width="18.42578125" style="1" customWidth="1"/>
    <col min="14343" max="14593" width="9" style="1"/>
    <col min="14594" max="14594" width="25.7109375" style="1" customWidth="1"/>
    <col min="14595" max="14595" width="14.42578125" style="1" customWidth="1"/>
    <col min="14596" max="14596" width="16.7109375" style="1" customWidth="1"/>
    <col min="14597" max="14597" width="28.42578125" style="1" customWidth="1"/>
    <col min="14598" max="14598" width="18.42578125" style="1" customWidth="1"/>
    <col min="14599" max="14849" width="9" style="1"/>
    <col min="14850" max="14850" width="25.7109375" style="1" customWidth="1"/>
    <col min="14851" max="14851" width="14.42578125" style="1" customWidth="1"/>
    <col min="14852" max="14852" width="16.7109375" style="1" customWidth="1"/>
    <col min="14853" max="14853" width="28.42578125" style="1" customWidth="1"/>
    <col min="14854" max="14854" width="18.42578125" style="1" customWidth="1"/>
    <col min="14855" max="15105" width="9" style="1"/>
    <col min="15106" max="15106" width="25.7109375" style="1" customWidth="1"/>
    <col min="15107" max="15107" width="14.42578125" style="1" customWidth="1"/>
    <col min="15108" max="15108" width="16.7109375" style="1" customWidth="1"/>
    <col min="15109" max="15109" width="28.42578125" style="1" customWidth="1"/>
    <col min="15110" max="15110" width="18.42578125" style="1" customWidth="1"/>
    <col min="15111" max="15361" width="9" style="1"/>
    <col min="15362" max="15362" width="25.7109375" style="1" customWidth="1"/>
    <col min="15363" max="15363" width="14.42578125" style="1" customWidth="1"/>
    <col min="15364" max="15364" width="16.7109375" style="1" customWidth="1"/>
    <col min="15365" max="15365" width="28.42578125" style="1" customWidth="1"/>
    <col min="15366" max="15366" width="18.42578125" style="1" customWidth="1"/>
    <col min="15367" max="15617" width="9" style="1"/>
    <col min="15618" max="15618" width="25.7109375" style="1" customWidth="1"/>
    <col min="15619" max="15619" width="14.42578125" style="1" customWidth="1"/>
    <col min="15620" max="15620" width="16.7109375" style="1" customWidth="1"/>
    <col min="15621" max="15621" width="28.42578125" style="1" customWidth="1"/>
    <col min="15622" max="15622" width="18.42578125" style="1" customWidth="1"/>
    <col min="15623" max="15873" width="9" style="1"/>
    <col min="15874" max="15874" width="25.7109375" style="1" customWidth="1"/>
    <col min="15875" max="15875" width="14.42578125" style="1" customWidth="1"/>
    <col min="15876" max="15876" width="16.7109375" style="1" customWidth="1"/>
    <col min="15877" max="15877" width="28.42578125" style="1" customWidth="1"/>
    <col min="15878" max="15878" width="18.42578125" style="1" customWidth="1"/>
    <col min="15879" max="16129" width="9" style="1"/>
    <col min="16130" max="16130" width="25.7109375" style="1" customWidth="1"/>
    <col min="16131" max="16131" width="14.42578125" style="1" customWidth="1"/>
    <col min="16132" max="16132" width="16.7109375" style="1" customWidth="1"/>
    <col min="16133" max="16133" width="28.42578125" style="1" customWidth="1"/>
    <col min="16134" max="16134" width="18.42578125" style="1" customWidth="1"/>
    <col min="16135" max="16384" width="9" style="1"/>
  </cols>
  <sheetData>
    <row r="1" spans="2:6" ht="18" customHeight="1" thickBot="1" x14ac:dyDescent="0.25"/>
    <row r="2" spans="2:6" ht="18" customHeight="1" thickBot="1" x14ac:dyDescent="0.3">
      <c r="B2" s="149" t="s">
        <v>35</v>
      </c>
      <c r="C2" s="150"/>
      <c r="D2" s="150"/>
      <c r="E2" s="150"/>
      <c r="F2" s="151"/>
    </row>
    <row r="3" spans="2:6" ht="18" customHeight="1" x14ac:dyDescent="0.25">
      <c r="B3" s="44" t="s">
        <v>36</v>
      </c>
      <c r="C3" s="45"/>
      <c r="D3" s="79"/>
      <c r="E3" s="47" t="s">
        <v>37</v>
      </c>
      <c r="F3" s="21">
        <f>D3*225</f>
        <v>0</v>
      </c>
    </row>
    <row r="4" spans="2:6" ht="18" customHeight="1" x14ac:dyDescent="0.25">
      <c r="B4" s="117" t="s">
        <v>78</v>
      </c>
      <c r="C4" s="118"/>
      <c r="D4" s="120"/>
      <c r="E4" s="119" t="s">
        <v>80</v>
      </c>
      <c r="F4" s="121">
        <f>IF(OR(D4="PD",D4="SUP",D4="DR"),1.1*F3,F3)</f>
        <v>0</v>
      </c>
    </row>
    <row r="5" spans="2:6" ht="18" customHeight="1" thickBot="1" x14ac:dyDescent="0.3">
      <c r="B5" s="48" t="s">
        <v>38</v>
      </c>
      <c r="C5" s="49"/>
      <c r="D5" s="49"/>
      <c r="E5" s="50"/>
      <c r="F5" s="122"/>
    </row>
    <row r="6" spans="2:6" ht="18" customHeight="1" thickTop="1" thickBot="1" x14ac:dyDescent="0.3">
      <c r="B6" s="200" t="s">
        <v>81</v>
      </c>
      <c r="C6" s="201"/>
      <c r="D6" s="201"/>
      <c r="E6" s="202"/>
      <c r="F6" s="123"/>
    </row>
    <row r="7" spans="2:6" ht="18" customHeight="1" thickBot="1" x14ac:dyDescent="0.25"/>
    <row r="8" spans="2:6" ht="18" customHeight="1" thickBot="1" x14ac:dyDescent="0.3">
      <c r="B8" s="149" t="s">
        <v>39</v>
      </c>
      <c r="C8" s="150"/>
      <c r="D8" s="150"/>
      <c r="E8" s="150"/>
      <c r="F8" s="151"/>
    </row>
    <row r="9" spans="2:6" ht="24.95" customHeight="1" x14ac:dyDescent="0.2">
      <c r="B9" s="152" t="s">
        <v>2</v>
      </c>
      <c r="C9" s="171" t="s">
        <v>3</v>
      </c>
      <c r="D9" s="171" t="s">
        <v>4</v>
      </c>
      <c r="E9" s="173" t="s">
        <v>5</v>
      </c>
      <c r="F9" s="154" t="s">
        <v>6</v>
      </c>
    </row>
    <row r="10" spans="2:6" ht="24.95" customHeight="1" thickBot="1" x14ac:dyDescent="0.25">
      <c r="B10" s="153"/>
      <c r="C10" s="172"/>
      <c r="D10" s="172"/>
      <c r="E10" s="174"/>
      <c r="F10" s="155"/>
    </row>
    <row r="11" spans="2:6" ht="18" customHeight="1" thickTop="1" x14ac:dyDescent="0.2">
      <c r="B11" s="2" t="s">
        <v>9</v>
      </c>
      <c r="C11" s="3">
        <v>9.5250000000000005E-3</v>
      </c>
      <c r="D11" s="4">
        <v>0</v>
      </c>
      <c r="E11" s="5"/>
      <c r="F11" s="6">
        <f>IF(E11=0,0,IF(AND(E11&gt;0,E11&gt;=10498.68766,E11&lt;=60000.99),E11*C11+D11,IF(E11&gt;60000.99,0,100)))</f>
        <v>0</v>
      </c>
    </row>
    <row r="12" spans="2:6" ht="18" customHeight="1" x14ac:dyDescent="0.2">
      <c r="B12" s="9" t="s">
        <v>10</v>
      </c>
      <c r="C12" s="10">
        <v>4.9639999999999997E-3</v>
      </c>
      <c r="D12" s="11">
        <v>274</v>
      </c>
      <c r="E12" s="12"/>
      <c r="F12" s="13">
        <f>IF(E12=0,0,IF(AND(E12&gt;=60001,E12&lt;200001),E12*C12+D12,0))</f>
        <v>0</v>
      </c>
    </row>
    <row r="13" spans="2:6" ht="18" customHeight="1" x14ac:dyDescent="0.2">
      <c r="B13" s="9" t="s">
        <v>11</v>
      </c>
      <c r="C13" s="10">
        <v>3.9139999999999999E-3</v>
      </c>
      <c r="D13" s="11">
        <v>484</v>
      </c>
      <c r="E13" s="12"/>
      <c r="F13" s="13">
        <f>IF(E13=0,0,IF(AND(E13&gt;=200001,E13&lt;900001),E13*C13+D13,0))</f>
        <v>0</v>
      </c>
    </row>
    <row r="14" spans="2:6" ht="18" customHeight="1" x14ac:dyDescent="0.2">
      <c r="B14" s="9" t="s">
        <v>40</v>
      </c>
      <c r="C14" s="10">
        <v>2.862E-3</v>
      </c>
      <c r="D14" s="11">
        <v>1431</v>
      </c>
      <c r="E14" s="12"/>
      <c r="F14" s="13">
        <f>IF(E14=0,0,IF(AND(E14&gt;=900001,E14&lt;1500001),E14*C14+D14,0))</f>
        <v>0</v>
      </c>
    </row>
    <row r="15" spans="2:6" ht="18" customHeight="1" x14ac:dyDescent="0.2">
      <c r="B15" s="9" t="s">
        <v>41</v>
      </c>
      <c r="C15" s="10">
        <v>2.1970000000000002E-3</v>
      </c>
      <c r="D15" s="11">
        <v>2429</v>
      </c>
      <c r="E15" s="12"/>
      <c r="F15" s="13">
        <f>IF(E15=0,0,IF(AND(E15&gt;=1500001,E15&lt;2500001),E15*C15+D15,0))</f>
        <v>0</v>
      </c>
    </row>
    <row r="16" spans="2:6" ht="18" customHeight="1" x14ac:dyDescent="0.2">
      <c r="B16" s="9" t="s">
        <v>24</v>
      </c>
      <c r="C16" s="10">
        <v>1.4170000000000001E-3</v>
      </c>
      <c r="D16" s="11">
        <v>4379</v>
      </c>
      <c r="E16" s="12"/>
      <c r="F16" s="13">
        <f>IF(E16=0,0,IF(AND(E16&gt;=2500001,E16&lt;5000001),E16*C16+D16,0))</f>
        <v>0</v>
      </c>
    </row>
    <row r="17" spans="2:6" ht="18" customHeight="1" x14ac:dyDescent="0.2">
      <c r="B17" s="9" t="s">
        <v>25</v>
      </c>
      <c r="C17" s="10">
        <v>1.036E-3</v>
      </c>
      <c r="D17" s="11">
        <v>6285</v>
      </c>
      <c r="E17" s="12"/>
      <c r="F17" s="13">
        <f>IF(E17=0,0,IF(AND(E17&gt;=5000001,E17&lt;10000001),E17*C17+D17,0))</f>
        <v>0</v>
      </c>
    </row>
    <row r="18" spans="2:6" ht="18" customHeight="1" thickBot="1" x14ac:dyDescent="0.25">
      <c r="B18" s="16" t="s">
        <v>26</v>
      </c>
      <c r="C18" s="17">
        <v>7.67E-4</v>
      </c>
      <c r="D18" s="18">
        <v>8977</v>
      </c>
      <c r="E18" s="19"/>
      <c r="F18" s="20">
        <f>IF(E18=0,0,IF(E18&lt;10000001,0,E18*C18+D18))</f>
        <v>0</v>
      </c>
    </row>
    <row r="19" spans="2:6" ht="18" customHeight="1" x14ac:dyDescent="0.2">
      <c r="B19" s="143" t="s">
        <v>12</v>
      </c>
      <c r="C19" s="144"/>
      <c r="D19" s="144"/>
      <c r="E19" s="147"/>
      <c r="F19" s="21">
        <f>SUM(F11:F18)</f>
        <v>0</v>
      </c>
    </row>
    <row r="20" spans="2:6" ht="18" customHeight="1" thickBot="1" x14ac:dyDescent="0.3">
      <c r="B20" s="145"/>
      <c r="C20" s="146"/>
      <c r="D20" s="146"/>
      <c r="E20" s="148"/>
      <c r="F20" s="22">
        <f>IF(OR(E19="PD",E19="SUP",E19="DR"),1.1*F19,F19)</f>
        <v>0</v>
      </c>
    </row>
    <row r="21" spans="2:6" ht="18" customHeight="1" thickBot="1" x14ac:dyDescent="0.25"/>
    <row r="22" spans="2:6" ht="18" customHeight="1" thickBot="1" x14ac:dyDescent="0.3">
      <c r="B22" s="149" t="s">
        <v>13</v>
      </c>
      <c r="C22" s="150"/>
      <c r="D22" s="150"/>
      <c r="E22" s="150"/>
      <c r="F22" s="151"/>
    </row>
    <row r="23" spans="2:6" ht="24.95" customHeight="1" x14ac:dyDescent="0.2">
      <c r="B23" s="152" t="s">
        <v>2</v>
      </c>
      <c r="C23" s="171" t="s">
        <v>3</v>
      </c>
      <c r="D23" s="171" t="s">
        <v>4</v>
      </c>
      <c r="E23" s="158" t="s">
        <v>5</v>
      </c>
      <c r="F23" s="154" t="s">
        <v>6</v>
      </c>
    </row>
    <row r="24" spans="2:6" ht="24.95" customHeight="1" thickBot="1" x14ac:dyDescent="0.25">
      <c r="B24" s="153"/>
      <c r="C24" s="172"/>
      <c r="D24" s="172"/>
      <c r="E24" s="159"/>
      <c r="F24" s="155"/>
    </row>
    <row r="25" spans="2:6" ht="18" customHeight="1" thickTop="1" x14ac:dyDescent="0.2">
      <c r="B25" s="2" t="s">
        <v>17</v>
      </c>
      <c r="C25" s="3">
        <v>9.6520000000000009E-3</v>
      </c>
      <c r="D25" s="26">
        <v>0</v>
      </c>
      <c r="E25" s="27"/>
      <c r="F25" s="28">
        <f>IF(E25=0,0,IF(AND(E25&gt;0,E25&gt;=10360.54704,E25&lt;=100000.99),E25*C25+D25,IF(E25&gt;100000.99,0,100)))</f>
        <v>0</v>
      </c>
    </row>
    <row r="26" spans="2:6" ht="18" customHeight="1" x14ac:dyDescent="0.2">
      <c r="B26" s="9" t="s">
        <v>18</v>
      </c>
      <c r="C26" s="10">
        <v>9.5250000000000005E-3</v>
      </c>
      <c r="D26" s="30">
        <v>13</v>
      </c>
      <c r="E26" s="31"/>
      <c r="F26" s="32">
        <f>IF(E26=0,0,IF(AND(E26&gt;=100001,E26&lt;300001),E26*C26+D26,0))</f>
        <v>0</v>
      </c>
    </row>
    <row r="27" spans="2:6" ht="18" customHeight="1" x14ac:dyDescent="0.2">
      <c r="B27" s="9" t="s">
        <v>19</v>
      </c>
      <c r="C27" s="10">
        <v>9.41E-3</v>
      </c>
      <c r="D27" s="30">
        <v>47</v>
      </c>
      <c r="E27" s="31"/>
      <c r="F27" s="32">
        <f>IF(E27=0,0,IF(AND(E27&gt;=300001,E27&lt;500001),E27*C27+D27,0))</f>
        <v>0</v>
      </c>
    </row>
    <row r="28" spans="2:6" ht="18" customHeight="1" x14ac:dyDescent="0.2">
      <c r="B28" s="9" t="s">
        <v>20</v>
      </c>
      <c r="C28" s="10">
        <v>9.2849999999999999E-3</v>
      </c>
      <c r="D28" s="30">
        <v>110</v>
      </c>
      <c r="E28" s="31"/>
      <c r="F28" s="32">
        <f>IF(E28=0,0,IF(AND(E28&gt;=500001,E28&lt;700001),E28*C28+D28,0))</f>
        <v>0</v>
      </c>
    </row>
    <row r="29" spans="2:6" ht="18" customHeight="1" x14ac:dyDescent="0.2">
      <c r="B29" s="9" t="s">
        <v>21</v>
      </c>
      <c r="C29" s="10">
        <v>9.1549999999999999E-3</v>
      </c>
      <c r="D29" s="30">
        <v>201</v>
      </c>
      <c r="E29" s="31"/>
      <c r="F29" s="32">
        <f>IF(E29=0,0,IF(AND(E29&gt;=700001,E29&lt;900001),E29*C29+D29,0))</f>
        <v>0</v>
      </c>
    </row>
    <row r="30" spans="2:6" ht="18" customHeight="1" x14ac:dyDescent="0.2">
      <c r="B30" s="9" t="s">
        <v>22</v>
      </c>
      <c r="C30" s="10">
        <v>9.0449999999999992E-3</v>
      </c>
      <c r="D30" s="30">
        <v>300</v>
      </c>
      <c r="E30" s="31"/>
      <c r="F30" s="32">
        <f>IF(E30=0,0,IF(AND(E30&gt;=900001,E30&lt;1100001),E30*C30+D30,0))</f>
        <v>0</v>
      </c>
    </row>
    <row r="31" spans="2:6" ht="18" customHeight="1" x14ac:dyDescent="0.2">
      <c r="B31" s="9" t="s">
        <v>23</v>
      </c>
      <c r="C31" s="10">
        <v>8.8940000000000009E-3</v>
      </c>
      <c r="D31" s="30">
        <v>465</v>
      </c>
      <c r="E31" s="31"/>
      <c r="F31" s="32">
        <f>IF(E31=0,0,IF(AND(E31&gt;=1100001,E31&lt;2500001),E31*C31+D31,0))</f>
        <v>0</v>
      </c>
    </row>
    <row r="32" spans="2:6" ht="18" customHeight="1" x14ac:dyDescent="0.2">
      <c r="B32" s="9" t="s">
        <v>24</v>
      </c>
      <c r="C32" s="10">
        <v>8.7679999999999998E-3</v>
      </c>
      <c r="D32" s="30">
        <v>780</v>
      </c>
      <c r="E32" s="31"/>
      <c r="F32" s="32">
        <f>IF(E32=0,0,IF(AND(E32&gt;=2500001,E32&lt;5000001),E32*C32+D32,0))</f>
        <v>0</v>
      </c>
    </row>
    <row r="33" spans="2:6" ht="18" customHeight="1" x14ac:dyDescent="0.2">
      <c r="B33" s="9" t="s">
        <v>25</v>
      </c>
      <c r="C33" s="10">
        <v>8.6409999999999994E-3</v>
      </c>
      <c r="D33" s="30">
        <v>1416</v>
      </c>
      <c r="E33" s="31"/>
      <c r="F33" s="32">
        <f>IF(E33=0,0,IF(AND(E33&gt;=5000001,E33&lt;10000001),E33*C33+D33,0))</f>
        <v>0</v>
      </c>
    </row>
    <row r="34" spans="2:6" ht="18" customHeight="1" thickBot="1" x14ac:dyDescent="0.25">
      <c r="B34" s="16" t="s">
        <v>26</v>
      </c>
      <c r="C34" s="17">
        <v>7.9399999999999991E-3</v>
      </c>
      <c r="D34" s="33">
        <v>8426</v>
      </c>
      <c r="E34" s="34"/>
      <c r="F34" s="20">
        <f>IF(E34=0,0,IF(E34&lt;10000001,0,E34*C34+D34))</f>
        <v>0</v>
      </c>
    </row>
    <row r="35" spans="2:6" ht="18" customHeight="1" x14ac:dyDescent="0.2">
      <c r="B35" s="143" t="s">
        <v>12</v>
      </c>
      <c r="C35" s="144"/>
      <c r="D35" s="144"/>
      <c r="E35" s="147"/>
      <c r="F35" s="35">
        <f>SUM(F25:F34)</f>
        <v>0</v>
      </c>
    </row>
    <row r="36" spans="2:6" ht="18" customHeight="1" thickBot="1" x14ac:dyDescent="0.3">
      <c r="B36" s="145"/>
      <c r="C36" s="146"/>
      <c r="D36" s="146"/>
      <c r="E36" s="148"/>
      <c r="F36" s="22">
        <f>IF(OR(E35="PD",E35="SUP",E35="DR"),1.1*F35,F35)</f>
        <v>0</v>
      </c>
    </row>
    <row r="37" spans="2:6" ht="18" customHeight="1" thickBot="1" x14ac:dyDescent="0.25"/>
    <row r="38" spans="2:6" ht="39.950000000000003" customHeight="1" thickBot="1" x14ac:dyDescent="0.25">
      <c r="B38" s="224" t="s">
        <v>54</v>
      </c>
      <c r="C38" s="227" t="s">
        <v>55</v>
      </c>
      <c r="D38" s="228"/>
      <c r="E38" s="80" t="s">
        <v>56</v>
      </c>
      <c r="F38" s="81" t="s">
        <v>29</v>
      </c>
    </row>
    <row r="39" spans="2:6" ht="24" customHeight="1" thickTop="1" x14ac:dyDescent="0.25">
      <c r="B39" s="225"/>
      <c r="C39" s="229" t="s">
        <v>57</v>
      </c>
      <c r="D39" s="230"/>
      <c r="E39" s="82"/>
      <c r="F39" s="83">
        <f>IF(E39=0,0,IF(E39&lt;1,500,E39*600))</f>
        <v>0</v>
      </c>
    </row>
    <row r="40" spans="2:6" ht="24" customHeight="1" x14ac:dyDescent="0.25">
      <c r="B40" s="226"/>
      <c r="C40" s="231" t="s">
        <v>58</v>
      </c>
      <c r="D40" s="232"/>
      <c r="E40" s="84"/>
      <c r="F40" s="85">
        <f>IF(E40=0,0,IF(E40&lt;2.5,500,E40*200))</f>
        <v>0</v>
      </c>
    </row>
    <row r="41" spans="2:6" ht="18" customHeight="1" thickBot="1" x14ac:dyDescent="0.3">
      <c r="B41" s="86" t="s">
        <v>59</v>
      </c>
      <c r="C41" s="87"/>
      <c r="D41" s="87"/>
      <c r="E41" s="88"/>
      <c r="F41" s="89"/>
    </row>
    <row r="42" spans="2:6" ht="18" customHeight="1" thickBot="1" x14ac:dyDescent="0.25"/>
    <row r="43" spans="2:6" ht="32.1" customHeight="1" thickBot="1" x14ac:dyDescent="0.25">
      <c r="B43" s="233" t="s">
        <v>60</v>
      </c>
      <c r="C43" s="227" t="s">
        <v>61</v>
      </c>
      <c r="D43" s="228"/>
      <c r="E43" s="80" t="s">
        <v>56</v>
      </c>
      <c r="F43" s="81" t="s">
        <v>29</v>
      </c>
    </row>
    <row r="44" spans="2:6" ht="32.1" customHeight="1" thickTop="1" x14ac:dyDescent="0.25">
      <c r="B44" s="234"/>
      <c r="C44" s="235"/>
      <c r="D44" s="236"/>
      <c r="E44" s="82"/>
      <c r="F44" s="83">
        <f>IF(E44=0,0,IF(E44&lt;2,500,C44*E44*200))</f>
        <v>0</v>
      </c>
    </row>
    <row r="45" spans="2:6" ht="18" customHeight="1" thickBot="1" x14ac:dyDescent="0.3">
      <c r="B45" s="90" t="s">
        <v>59</v>
      </c>
      <c r="C45" s="91"/>
      <c r="D45" s="91"/>
      <c r="E45" s="92"/>
      <c r="F45" s="93"/>
    </row>
    <row r="46" spans="2:6" ht="18" customHeight="1" thickBot="1" x14ac:dyDescent="0.25"/>
    <row r="47" spans="2:6" ht="18" customHeight="1" thickBot="1" x14ac:dyDescent="0.3">
      <c r="C47" s="131" t="s">
        <v>27</v>
      </c>
      <c r="D47" s="132"/>
      <c r="E47" s="52" t="s">
        <v>28</v>
      </c>
      <c r="F47" s="53" t="s">
        <v>29</v>
      </c>
    </row>
    <row r="48" spans="2:6" ht="18" customHeight="1" thickTop="1" thickBot="1" x14ac:dyDescent="0.3">
      <c r="C48" s="38"/>
      <c r="D48" s="39"/>
      <c r="E48" s="40"/>
      <c r="F48" s="41">
        <f>IF(E48=0,0,IF(E48&lt;12501,150,E48*0.012))</f>
        <v>0</v>
      </c>
    </row>
    <row r="49" spans="3:6" ht="18" customHeight="1" thickBot="1" x14ac:dyDescent="0.25">
      <c r="C49" s="133" t="s">
        <v>42</v>
      </c>
      <c r="D49" s="134"/>
      <c r="E49" s="94" t="s">
        <v>43</v>
      </c>
      <c r="F49" s="187">
        <f>E50*15</f>
        <v>0</v>
      </c>
    </row>
    <row r="50" spans="3:6" ht="18" customHeight="1" thickTop="1" thickBot="1" x14ac:dyDescent="0.25">
      <c r="C50" s="135"/>
      <c r="D50" s="136"/>
      <c r="E50" s="55"/>
      <c r="F50" s="188"/>
    </row>
    <row r="51" spans="3:6" ht="18" customHeight="1" thickBot="1" x14ac:dyDescent="0.25">
      <c r="C51" s="133" t="s">
        <v>32</v>
      </c>
      <c r="D51" s="134"/>
      <c r="E51" s="95" t="s">
        <v>44</v>
      </c>
      <c r="F51" s="198">
        <f>E52*15</f>
        <v>0</v>
      </c>
    </row>
    <row r="52" spans="3:6" ht="18" customHeight="1" thickTop="1" thickBot="1" x14ac:dyDescent="0.25">
      <c r="C52" s="135"/>
      <c r="D52" s="136"/>
      <c r="E52" s="57"/>
      <c r="F52" s="199"/>
    </row>
    <row r="53" spans="3:6" ht="18" customHeight="1" x14ac:dyDescent="0.25">
      <c r="C53" s="58" t="s">
        <v>45</v>
      </c>
      <c r="D53" s="59"/>
      <c r="E53" s="96" t="s">
        <v>46</v>
      </c>
      <c r="F53" s="61"/>
    </row>
    <row r="54" spans="3:6" ht="18" customHeight="1" thickBot="1" x14ac:dyDescent="0.3">
      <c r="C54" s="62" t="s">
        <v>79</v>
      </c>
      <c r="D54" s="63"/>
      <c r="E54" s="64" t="s">
        <v>77</v>
      </c>
      <c r="F54" s="65"/>
    </row>
    <row r="55" spans="3:6" ht="18" customHeight="1" x14ac:dyDescent="0.2">
      <c r="C55" s="216" t="s">
        <v>34</v>
      </c>
      <c r="D55" s="217"/>
      <c r="E55" s="218"/>
      <c r="F55" s="222">
        <f>F4+F20+F36+F39+F40+F44+F48+F49+F51+F53+F54</f>
        <v>0</v>
      </c>
    </row>
    <row r="56" spans="3:6" ht="18" customHeight="1" thickBot="1" x14ac:dyDescent="0.25">
      <c r="C56" s="219"/>
      <c r="D56" s="220"/>
      <c r="E56" s="221"/>
      <c r="F56" s="223"/>
    </row>
    <row r="57" spans="3:6" ht="18" customHeight="1" thickBot="1" x14ac:dyDescent="0.25"/>
    <row r="58" spans="3:6" ht="24" customHeight="1" thickBot="1" x14ac:dyDescent="0.25">
      <c r="C58" s="192" t="s">
        <v>47</v>
      </c>
      <c r="D58" s="193"/>
      <c r="E58" s="196" t="s">
        <v>62</v>
      </c>
      <c r="F58" s="67" t="s">
        <v>29</v>
      </c>
    </row>
    <row r="59" spans="3:6" ht="24" customHeight="1" thickTop="1" thickBot="1" x14ac:dyDescent="0.3">
      <c r="C59" s="194"/>
      <c r="D59" s="195"/>
      <c r="E59" s="197"/>
      <c r="F59" s="68"/>
    </row>
    <row r="60" spans="3:6" ht="18" customHeight="1" thickBot="1" x14ac:dyDescent="0.25"/>
    <row r="61" spans="3:6" ht="24" customHeight="1" thickBot="1" x14ac:dyDescent="0.25">
      <c r="C61" s="177" t="s">
        <v>63</v>
      </c>
      <c r="D61" s="178"/>
      <c r="E61" s="69" t="s">
        <v>28</v>
      </c>
      <c r="F61" s="70" t="s">
        <v>29</v>
      </c>
    </row>
    <row r="62" spans="3:6" ht="24" customHeight="1" thickTop="1" thickBot="1" x14ac:dyDescent="0.3">
      <c r="C62" s="179"/>
      <c r="D62" s="180"/>
      <c r="E62" s="71"/>
      <c r="F62" s="72">
        <f>IF(E62=0,0,IF(E62&lt;12501,50,E62*0.004))</f>
        <v>0</v>
      </c>
    </row>
    <row r="63" spans="3:6" ht="18" customHeight="1" thickBot="1" x14ac:dyDescent="0.25"/>
    <row r="64" spans="3:6" ht="31.5" x14ac:dyDescent="0.25">
      <c r="C64" s="181" t="s">
        <v>50</v>
      </c>
      <c r="D64" s="182"/>
      <c r="E64" s="73" t="s">
        <v>51</v>
      </c>
      <c r="F64" s="74"/>
    </row>
    <row r="65" spans="3:6" ht="24" customHeight="1" thickBot="1" x14ac:dyDescent="0.3">
      <c r="C65" s="183"/>
      <c r="D65" s="184"/>
      <c r="E65" s="75" t="s">
        <v>52</v>
      </c>
      <c r="F65" s="76"/>
    </row>
    <row r="66" spans="3:6" ht="24" customHeight="1" thickTop="1" thickBot="1" x14ac:dyDescent="0.3">
      <c r="C66" s="185"/>
      <c r="D66" s="186"/>
      <c r="E66" s="77" t="s">
        <v>53</v>
      </c>
      <c r="F66" s="78">
        <f>F64+F65</f>
        <v>0</v>
      </c>
    </row>
  </sheetData>
  <sheetProtection algorithmName="SHA-512" hashValue="OpQViZPWKR0oX3KW45muT2ksEhnCFdWXKGRvNxrrcr+8KHmJ1u/QT9TQy1FRzabeNuXuOdTr64YgysuwTLxIAg==" saltValue="0HU1v96jKyCqGKO7mGHMFg==" spinCount="100000" sheet="1" objects="1" scenarios="1" selectLockedCells="1"/>
  <mergeCells count="36">
    <mergeCell ref="C61:D62"/>
    <mergeCell ref="C64:D66"/>
    <mergeCell ref="C51:D52"/>
    <mergeCell ref="F51:F52"/>
    <mergeCell ref="C55:E56"/>
    <mergeCell ref="F55:F56"/>
    <mergeCell ref="C58:D59"/>
    <mergeCell ref="E58:E59"/>
    <mergeCell ref="F49:F50"/>
    <mergeCell ref="B35:D36"/>
    <mergeCell ref="E35:E36"/>
    <mergeCell ref="B38:B40"/>
    <mergeCell ref="C38:D38"/>
    <mergeCell ref="C39:D39"/>
    <mergeCell ref="C40:D40"/>
    <mergeCell ref="B43:B44"/>
    <mergeCell ref="C43:D43"/>
    <mergeCell ref="C44:D44"/>
    <mergeCell ref="C47:D47"/>
    <mergeCell ref="C49:D50"/>
    <mergeCell ref="B19:D20"/>
    <mergeCell ref="E19:E20"/>
    <mergeCell ref="B22:F22"/>
    <mergeCell ref="B23:B24"/>
    <mergeCell ref="C23:C24"/>
    <mergeCell ref="D23:D24"/>
    <mergeCell ref="E23:E24"/>
    <mergeCell ref="F23:F24"/>
    <mergeCell ref="B2:F2"/>
    <mergeCell ref="B6:E6"/>
    <mergeCell ref="B8:F8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256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4C787CF2FA64B99F9BAE8722C0B40" ma:contentTypeVersion="0" ma:contentTypeDescription="Create a new document." ma:contentTypeScope="" ma:versionID="4bb16fac69a82f7c0ef5d02984373e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940AE-824C-4157-894B-887FE8330878}"/>
</file>

<file path=customXml/itemProps2.xml><?xml version="1.0" encoding="utf-8"?>
<ds:datastoreItem xmlns:ds="http://schemas.openxmlformats.org/officeDocument/2006/customXml" ds:itemID="{CAAF61AD-7908-4CA0-9F18-BEEA88406EAF}"/>
</file>

<file path=customXml/itemProps3.xml><?xml version="1.0" encoding="utf-8"?>
<ds:datastoreItem xmlns:ds="http://schemas.openxmlformats.org/officeDocument/2006/customXml" ds:itemID="{8FC8662D-C23A-46B1-9F5F-E59F3005B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Single-Family Dwelling</vt:lpstr>
      <vt:lpstr>Commercial (Regular Plan Rev)</vt:lpstr>
      <vt:lpstr>Commercial (Express)</vt:lpstr>
      <vt:lpstr>Commercial (Expedited-OT Rev)</vt:lpstr>
      <vt:lpstr>'Commercial (Express)'!Print_Area</vt:lpstr>
      <vt:lpstr>'Commercial (Regular Plan Rev)'!Print_Area</vt:lpstr>
      <vt:lpstr>'Single-Family Dwelling'!Print_Area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Cadungog, Victor</dc:creator>
  <cp:lastModifiedBy>Cadungog, Victor</cp:lastModifiedBy>
  <cp:lastPrinted>2016-06-16T21:12:04Z</cp:lastPrinted>
  <dcterms:created xsi:type="dcterms:W3CDTF">2014-05-05T19:20:38Z</dcterms:created>
  <dcterms:modified xsi:type="dcterms:W3CDTF">2020-07-17T16:40:27Z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0x010100A824C787CF2FA64B99F9BAE8722C0B40</vt:lpwstr>
  </property>
</Properties>
</file>